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135" windowWidth="7980" windowHeight="4500" tabRatio="931"/>
  </bookViews>
  <sheets>
    <sheet name="Dades parcel·la" sheetId="14" r:id="rId1"/>
    <sheet name="Dades biomètriques" sheetId="1" r:id="rId2"/>
    <sheet name="Plançons i arbres morts" sheetId="13" r:id="rId3"/>
    <sheet name="Classes diamètriques" sheetId="3" r:id="rId4"/>
    <sheet name="Dades creixement" sheetId="10" r:id="rId5"/>
    <sheet name="Mitjanes alçades" sheetId="4" state="hidden" r:id="rId6"/>
    <sheet name="Densitat. Àrea basal" sheetId="2" state="hidden" r:id="rId7"/>
    <sheet name="Biomassa" sheetId="9" state="hidden" r:id="rId8"/>
    <sheet name="Producció" sheetId="11" state="hidden" r:id="rId9"/>
    <sheet name="Resum dades" sheetId="12" r:id="rId10"/>
    <sheet name="Gràfic1" sheetId="5" r:id="rId11"/>
    <sheet name="Gràfic2" sheetId="7" r:id="rId12"/>
    <sheet name="Gràfic 3" sheetId="8" r:id="rId13"/>
  </sheets>
  <calcPr calcId="145621"/>
</workbook>
</file>

<file path=xl/calcChain.xml><?xml version="1.0" encoding="utf-8"?>
<calcChain xmlns="http://schemas.openxmlformats.org/spreadsheetml/2006/main">
  <c r="D10" i="11" l="1"/>
  <c r="D5" i="11"/>
  <c r="D6" i="11"/>
  <c r="D7" i="11"/>
  <c r="D8" i="11"/>
  <c r="D9" i="11"/>
  <c r="D4" i="11"/>
  <c r="F32" i="13"/>
  <c r="F34" i="13" s="1"/>
  <c r="C32" i="13"/>
  <c r="C34" i="13" s="1"/>
  <c r="E5" i="9"/>
  <c r="E6" i="9"/>
  <c r="E7" i="9"/>
  <c r="E8" i="9"/>
  <c r="E9" i="9"/>
  <c r="E10" i="9"/>
  <c r="E4" i="9"/>
  <c r="A13" i="2"/>
  <c r="A13" i="9" s="1"/>
  <c r="C4" i="11"/>
  <c r="C5" i="11"/>
  <c r="C6" i="11"/>
  <c r="C7" i="11"/>
  <c r="E7" i="11" s="1"/>
  <c r="F7" i="11" s="1"/>
  <c r="C8" i="11"/>
  <c r="E8" i="11" s="1"/>
  <c r="F8" i="11" s="1"/>
  <c r="G8" i="11" s="1"/>
  <c r="H8" i="11" s="1"/>
  <c r="C9" i="11"/>
  <c r="C10" i="11"/>
  <c r="E10" i="11" s="1"/>
  <c r="F10" i="11" s="1"/>
  <c r="A13" i="11"/>
  <c r="E11" i="2"/>
  <c r="B7" i="4"/>
  <c r="C7" i="4" s="1"/>
  <c r="B8" i="4"/>
  <c r="C8" i="4" s="1"/>
  <c r="B9" i="4"/>
  <c r="B10" i="4"/>
  <c r="F10" i="4" s="1"/>
  <c r="B11" i="4"/>
  <c r="C11" i="4" s="1"/>
  <c r="B12" i="4"/>
  <c r="C12" i="4" s="1"/>
  <c r="B13" i="4"/>
  <c r="C13" i="4" s="1"/>
  <c r="B14" i="4"/>
  <c r="C14" i="4" s="1"/>
  <c r="B15" i="4"/>
  <c r="C15" i="4" s="1"/>
  <c r="B16" i="4"/>
  <c r="C16" i="4" s="1"/>
  <c r="B17" i="4"/>
  <c r="C17" i="4" s="1"/>
  <c r="B18" i="4"/>
  <c r="C18" i="4" s="1"/>
  <c r="B19" i="4"/>
  <c r="B20" i="4"/>
  <c r="C20" i="4" s="1"/>
  <c r="B21" i="4"/>
  <c r="C21" i="4" s="1"/>
  <c r="B22" i="4"/>
  <c r="C22" i="4" s="1"/>
  <c r="B23" i="4"/>
  <c r="B24" i="4"/>
  <c r="C24" i="4" s="1"/>
  <c r="B25" i="4"/>
  <c r="C25" i="4" s="1"/>
  <c r="B26" i="4"/>
  <c r="C26" i="4" s="1"/>
  <c r="B27" i="4"/>
  <c r="C27" i="4" s="1"/>
  <c r="B28" i="4"/>
  <c r="C28" i="4" s="1"/>
  <c r="B29" i="4"/>
  <c r="C29" i="4" s="1"/>
  <c r="B30" i="4"/>
  <c r="C30" i="4" s="1"/>
  <c r="B31" i="4"/>
  <c r="C31" i="4" s="1"/>
  <c r="B32" i="4"/>
  <c r="C32" i="4" s="1"/>
  <c r="B33" i="4"/>
  <c r="C33" i="4" s="1"/>
  <c r="B34" i="4"/>
  <c r="C34" i="4" s="1"/>
  <c r="B35" i="4"/>
  <c r="C35" i="4" s="1"/>
  <c r="B36" i="4"/>
  <c r="C36" i="4" s="1"/>
  <c r="B37" i="4"/>
  <c r="C37" i="4" s="1"/>
  <c r="B38" i="4"/>
  <c r="C38" i="4" s="1"/>
  <c r="B39" i="4"/>
  <c r="C39" i="4" s="1"/>
  <c r="B40" i="4"/>
  <c r="C40" i="4" s="1"/>
  <c r="B41" i="4"/>
  <c r="C41" i="4" s="1"/>
  <c r="B42" i="4"/>
  <c r="C42" i="4" s="1"/>
  <c r="B43" i="4"/>
  <c r="B44" i="4"/>
  <c r="F44" i="4" s="1"/>
  <c r="B45" i="4"/>
  <c r="F45" i="4" s="1"/>
  <c r="B46" i="4"/>
  <c r="F46" i="4" s="1"/>
  <c r="B4" i="10"/>
  <c r="B5" i="10"/>
  <c r="B6" i="10"/>
  <c r="D6" i="10" s="1"/>
  <c r="F6" i="10"/>
  <c r="H6" i="9" s="1"/>
  <c r="K6" i="9" s="1"/>
  <c r="B7" i="10"/>
  <c r="D7" i="10" s="1"/>
  <c r="F7" i="10" s="1"/>
  <c r="H7" i="9" s="1"/>
  <c r="B8" i="10"/>
  <c r="D8" i="10" s="1"/>
  <c r="F8" i="10"/>
  <c r="H8" i="9" s="1"/>
  <c r="K8" i="9" s="1"/>
  <c r="B9" i="10"/>
  <c r="B10" i="10"/>
  <c r="E11" i="10"/>
  <c r="B8" i="3"/>
  <c r="G8" i="3" s="1"/>
  <c r="B9" i="3"/>
  <c r="H9" i="3" s="1"/>
  <c r="B10" i="3"/>
  <c r="F10" i="3" s="1"/>
  <c r="B11" i="3"/>
  <c r="F11" i="3" s="1"/>
  <c r="B12" i="3"/>
  <c r="G12" i="3" s="1"/>
  <c r="B13" i="3"/>
  <c r="H13" i="3" s="1"/>
  <c r="B14" i="3"/>
  <c r="E14" i="3" s="1"/>
  <c r="B15" i="3"/>
  <c r="F15" i="3" s="1"/>
  <c r="B16" i="3"/>
  <c r="J16" i="3" s="1"/>
  <c r="B17" i="3"/>
  <c r="G17" i="3" s="1"/>
  <c r="B18" i="3"/>
  <c r="F18" i="3" s="1"/>
  <c r="B19" i="3"/>
  <c r="D19" i="3" s="1"/>
  <c r="B20" i="3"/>
  <c r="J20" i="3" s="1"/>
  <c r="B21" i="3"/>
  <c r="G21" i="3" s="1"/>
  <c r="B22" i="3"/>
  <c r="F22" i="3" s="1"/>
  <c r="B23" i="3"/>
  <c r="E23" i="3" s="1"/>
  <c r="B24" i="3"/>
  <c r="F24" i="3" s="1"/>
  <c r="B25" i="3"/>
  <c r="G25" i="3" s="1"/>
  <c r="B26" i="3"/>
  <c r="F26" i="3" s="1"/>
  <c r="B27" i="3"/>
  <c r="F27" i="3" s="1"/>
  <c r="B28" i="3"/>
  <c r="G28" i="3" s="1"/>
  <c r="B29" i="3"/>
  <c r="F29" i="3" s="1"/>
  <c r="B30" i="3"/>
  <c r="G30" i="3" s="1"/>
  <c r="B31" i="3"/>
  <c r="G31" i="3" s="1"/>
  <c r="B32" i="3"/>
  <c r="I32" i="3" s="1"/>
  <c r="B33" i="3"/>
  <c r="H33" i="3" s="1"/>
  <c r="B34" i="3"/>
  <c r="E34" i="3" s="1"/>
  <c r="B35" i="3"/>
  <c r="F35" i="3" s="1"/>
  <c r="B36" i="3"/>
  <c r="G36" i="3" s="1"/>
  <c r="B37" i="3"/>
  <c r="F37" i="3" s="1"/>
  <c r="B38" i="3"/>
  <c r="D38" i="3" s="1"/>
  <c r="B39" i="3"/>
  <c r="F39" i="3" s="1"/>
  <c r="B40" i="3"/>
  <c r="F40" i="3" s="1"/>
  <c r="B41" i="3"/>
  <c r="G41" i="3" s="1"/>
  <c r="B42" i="3"/>
  <c r="H42" i="3" s="1"/>
  <c r="B43" i="3"/>
  <c r="G43" i="3" s="1"/>
  <c r="B44" i="3"/>
  <c r="G44" i="3" s="1"/>
  <c r="B45" i="3"/>
  <c r="F45" i="3" s="1"/>
  <c r="B46" i="3"/>
  <c r="F46" i="3" s="1"/>
  <c r="B47" i="3"/>
  <c r="F47" i="3" s="1"/>
  <c r="D8" i="1"/>
  <c r="H8" i="1"/>
  <c r="D9" i="1"/>
  <c r="H9" i="1"/>
  <c r="D10" i="1"/>
  <c r="H10" i="1"/>
  <c r="D11" i="1"/>
  <c r="H11" i="1"/>
  <c r="D12" i="1"/>
  <c r="H12" i="1"/>
  <c r="D13" i="1"/>
  <c r="H13" i="1"/>
  <c r="I12" i="4" s="1"/>
  <c r="D14" i="1"/>
  <c r="H14" i="1"/>
  <c r="I13" i="4" s="1"/>
  <c r="D15" i="1"/>
  <c r="H15" i="1"/>
  <c r="D16" i="1"/>
  <c r="H16" i="1"/>
  <c r="D17" i="1"/>
  <c r="H17" i="1"/>
  <c r="D18" i="1"/>
  <c r="H18" i="1"/>
  <c r="D19" i="1"/>
  <c r="H19" i="1"/>
  <c r="D20" i="1"/>
  <c r="H20" i="1"/>
  <c r="I19" i="4" s="1"/>
  <c r="D21" i="1"/>
  <c r="H21" i="1"/>
  <c r="D22" i="1"/>
  <c r="H22" i="1"/>
  <c r="I21" i="4" s="1"/>
  <c r="D23" i="1"/>
  <c r="H23" i="1"/>
  <c r="D24" i="1"/>
  <c r="H24" i="1"/>
  <c r="I23" i="4" s="1"/>
  <c r="D25" i="1"/>
  <c r="H25" i="1"/>
  <c r="D26" i="1"/>
  <c r="H26" i="1"/>
  <c r="I25" i="4" s="1"/>
  <c r="D27" i="1"/>
  <c r="H27" i="1"/>
  <c r="D28" i="1"/>
  <c r="H28" i="1"/>
  <c r="D29" i="1"/>
  <c r="H29" i="1"/>
  <c r="D30" i="1"/>
  <c r="H30" i="1"/>
  <c r="D31" i="1"/>
  <c r="H31" i="1"/>
  <c r="D32" i="1"/>
  <c r="H32" i="1"/>
  <c r="D33" i="1"/>
  <c r="H33" i="1"/>
  <c r="D34" i="1"/>
  <c r="H34" i="1"/>
  <c r="D35" i="1"/>
  <c r="H35" i="1"/>
  <c r="D36" i="1"/>
  <c r="H36" i="1"/>
  <c r="D37" i="1"/>
  <c r="H37" i="1"/>
  <c r="D38" i="1"/>
  <c r="H38" i="1"/>
  <c r="D39" i="1"/>
  <c r="H39" i="1"/>
  <c r="I38" i="4" s="1"/>
  <c r="D40" i="1"/>
  <c r="H40" i="1"/>
  <c r="D41" i="1"/>
  <c r="H41" i="1"/>
  <c r="D42" i="1"/>
  <c r="H42" i="1"/>
  <c r="I41" i="4" s="1"/>
  <c r="D43" i="1"/>
  <c r="H43" i="1"/>
  <c r="I42" i="4" s="1"/>
  <c r="D44" i="1"/>
  <c r="H44" i="1"/>
  <c r="I43" i="4" s="1"/>
  <c r="D45" i="1"/>
  <c r="H45" i="1"/>
  <c r="I44" i="4" s="1"/>
  <c r="D46" i="1"/>
  <c r="H46" i="1"/>
  <c r="I45" i="4" s="1"/>
  <c r="D47" i="1"/>
  <c r="H47" i="1"/>
  <c r="I46" i="4" s="1"/>
  <c r="D27" i="3"/>
  <c r="G26" i="3"/>
  <c r="J24" i="3"/>
  <c r="C19" i="4"/>
  <c r="G19" i="3"/>
  <c r="I19" i="3"/>
  <c r="J19" i="3"/>
  <c r="E19" i="3"/>
  <c r="F19" i="3"/>
  <c r="H18" i="3"/>
  <c r="I18" i="3"/>
  <c r="G39" i="3"/>
  <c r="I47" i="3"/>
  <c r="E47" i="3"/>
  <c r="G46" i="3"/>
  <c r="F44" i="3"/>
  <c r="I43" i="3"/>
  <c r="E43" i="3"/>
  <c r="G42" i="3"/>
  <c r="H39" i="3"/>
  <c r="D39" i="3"/>
  <c r="I35" i="3"/>
  <c r="E35" i="3"/>
  <c r="G32" i="3"/>
  <c r="I31" i="3"/>
  <c r="E31" i="3"/>
  <c r="F28" i="3"/>
  <c r="E27" i="3"/>
  <c r="I22" i="3"/>
  <c r="D22" i="3"/>
  <c r="H15" i="3"/>
  <c r="D15" i="3"/>
  <c r="I11" i="3"/>
  <c r="E11" i="3"/>
  <c r="F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J47" i="3"/>
  <c r="H46" i="3"/>
  <c r="J43" i="3"/>
  <c r="J41" i="3"/>
  <c r="I39" i="3"/>
  <c r="E39" i="3"/>
  <c r="J35" i="3"/>
  <c r="J31" i="3"/>
  <c r="J27" i="3"/>
  <c r="I26" i="3"/>
  <c r="D26" i="3"/>
  <c r="E22" i="3"/>
  <c r="H19" i="3"/>
  <c r="G18" i="3"/>
  <c r="I15" i="3"/>
  <c r="E15" i="3"/>
  <c r="J11" i="3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9" i="4"/>
  <c r="F8" i="4"/>
  <c r="J39" i="3"/>
  <c r="G22" i="3"/>
  <c r="J15" i="3"/>
  <c r="I40" i="4"/>
  <c r="I39" i="4"/>
  <c r="I37" i="4"/>
  <c r="I36" i="4"/>
  <c r="I35" i="4"/>
  <c r="I34" i="4"/>
  <c r="I33" i="4"/>
  <c r="I32" i="4"/>
  <c r="I31" i="4"/>
  <c r="I30" i="4"/>
  <c r="I29" i="4"/>
  <c r="I28" i="4"/>
  <c r="I27" i="4"/>
  <c r="I26" i="4"/>
  <c r="I24" i="4"/>
  <c r="I22" i="4"/>
  <c r="I20" i="4"/>
  <c r="I18" i="4"/>
  <c r="I17" i="4"/>
  <c r="I16" i="4"/>
  <c r="C10" i="4"/>
  <c r="D36" i="3"/>
  <c r="H36" i="3"/>
  <c r="E33" i="3"/>
  <c r="I33" i="3"/>
  <c r="F30" i="3"/>
  <c r="J30" i="3"/>
  <c r="D20" i="3"/>
  <c r="H20" i="3"/>
  <c r="E20" i="3"/>
  <c r="I20" i="3"/>
  <c r="D16" i="3"/>
  <c r="H16" i="3"/>
  <c r="E16" i="3"/>
  <c r="I16" i="3"/>
  <c r="E45" i="3"/>
  <c r="I45" i="3"/>
  <c r="F42" i="3"/>
  <c r="J42" i="3"/>
  <c r="D32" i="3"/>
  <c r="H32" i="3"/>
  <c r="E29" i="3"/>
  <c r="I29" i="3"/>
  <c r="C46" i="4"/>
  <c r="G46" i="4"/>
  <c r="D46" i="4"/>
  <c r="H46" i="4"/>
  <c r="C45" i="4"/>
  <c r="G45" i="4"/>
  <c r="D45" i="4"/>
  <c r="H45" i="4"/>
  <c r="C44" i="4"/>
  <c r="G44" i="4"/>
  <c r="D44" i="4"/>
  <c r="H44" i="4"/>
  <c r="C43" i="4"/>
  <c r="G43" i="4"/>
  <c r="D43" i="4"/>
  <c r="H43" i="4"/>
  <c r="I40" i="3"/>
  <c r="H34" i="3"/>
  <c r="J40" i="3"/>
  <c r="I34" i="3"/>
  <c r="D25" i="3"/>
  <c r="J36" i="3"/>
  <c r="E36" i="3"/>
  <c r="J33" i="3"/>
  <c r="D33" i="3"/>
  <c r="I30" i="3"/>
  <c r="D30" i="3"/>
  <c r="F20" i="3"/>
  <c r="F16" i="3"/>
  <c r="G13" i="3"/>
  <c r="F12" i="3"/>
  <c r="G9" i="3"/>
  <c r="D40" i="3"/>
  <c r="H40" i="3"/>
  <c r="E37" i="3"/>
  <c r="I37" i="3"/>
  <c r="F34" i="3"/>
  <c r="J34" i="3"/>
  <c r="E25" i="3"/>
  <c r="I25" i="3"/>
  <c r="F25" i="3"/>
  <c r="J25" i="3"/>
  <c r="E21" i="3"/>
  <c r="I21" i="3"/>
  <c r="F21" i="3"/>
  <c r="J21" i="3"/>
  <c r="E17" i="3"/>
  <c r="I17" i="3"/>
  <c r="F17" i="3"/>
  <c r="J17" i="3"/>
  <c r="D24" i="3"/>
  <c r="H24" i="3"/>
  <c r="E24" i="3"/>
  <c r="I24" i="3"/>
  <c r="D44" i="3"/>
  <c r="H44" i="3"/>
  <c r="E41" i="3"/>
  <c r="I41" i="3"/>
  <c r="F38" i="3"/>
  <c r="J38" i="3"/>
  <c r="D28" i="3"/>
  <c r="H28" i="3"/>
  <c r="J37" i="3"/>
  <c r="I36" i="3"/>
  <c r="H30" i="3"/>
  <c r="D21" i="3"/>
  <c r="D17" i="3"/>
  <c r="I46" i="3"/>
  <c r="D46" i="3"/>
  <c r="H45" i="3"/>
  <c r="J46" i="3"/>
  <c r="E46" i="3"/>
  <c r="J45" i="3"/>
  <c r="D45" i="3"/>
  <c r="I42" i="3"/>
  <c r="D42" i="3"/>
  <c r="G40" i="3"/>
  <c r="G37" i="3"/>
  <c r="F36" i="3"/>
  <c r="G34" i="3"/>
  <c r="F33" i="3"/>
  <c r="J32" i="3"/>
  <c r="E32" i="3"/>
  <c r="E30" i="3"/>
  <c r="J29" i="3"/>
  <c r="D29" i="3"/>
  <c r="H25" i="3"/>
  <c r="G24" i="3"/>
  <c r="H21" i="3"/>
  <c r="G20" i="3"/>
  <c r="H17" i="3"/>
  <c r="G16" i="3"/>
  <c r="E46" i="4"/>
  <c r="E45" i="4"/>
  <c r="E44" i="4"/>
  <c r="E43" i="4"/>
  <c r="E13" i="3"/>
  <c r="I13" i="3"/>
  <c r="F13" i="3"/>
  <c r="J13" i="3"/>
  <c r="E9" i="3"/>
  <c r="F9" i="3"/>
  <c r="J9" i="3"/>
  <c r="D12" i="3"/>
  <c r="H12" i="3"/>
  <c r="E12" i="3"/>
  <c r="I12" i="3"/>
  <c r="D8" i="3"/>
  <c r="H8" i="3"/>
  <c r="H37" i="3"/>
  <c r="E40" i="3"/>
  <c r="D37" i="3"/>
  <c r="D34" i="3"/>
  <c r="D13" i="3"/>
  <c r="D9" i="3"/>
  <c r="H42" i="4"/>
  <c r="D42" i="4"/>
  <c r="H41" i="4"/>
  <c r="D41" i="4"/>
  <c r="H40" i="4"/>
  <c r="D40" i="4"/>
  <c r="H39" i="4"/>
  <c r="D39" i="4"/>
  <c r="H38" i="4"/>
  <c r="D38" i="4"/>
  <c r="H37" i="4"/>
  <c r="D37" i="4"/>
  <c r="H36" i="4"/>
  <c r="D36" i="4"/>
  <c r="H35" i="4"/>
  <c r="D35" i="4"/>
  <c r="H34" i="4"/>
  <c r="D34" i="4"/>
  <c r="H33" i="4"/>
  <c r="D33" i="4"/>
  <c r="H32" i="4"/>
  <c r="D32" i="4"/>
  <c r="H31" i="4"/>
  <c r="D31" i="4"/>
  <c r="H30" i="4"/>
  <c r="D30" i="4"/>
  <c r="H29" i="4"/>
  <c r="D29" i="4"/>
  <c r="H28" i="4"/>
  <c r="D28" i="4"/>
  <c r="H27" i="4"/>
  <c r="D27" i="4"/>
  <c r="H26" i="4"/>
  <c r="D26" i="4"/>
  <c r="H25" i="4"/>
  <c r="D25" i="4"/>
  <c r="H24" i="4"/>
  <c r="D24" i="4"/>
  <c r="H23" i="4"/>
  <c r="D23" i="4"/>
  <c r="H22" i="4"/>
  <c r="D22" i="4"/>
  <c r="H21" i="4"/>
  <c r="D21" i="4"/>
  <c r="H20" i="4"/>
  <c r="D20" i="4"/>
  <c r="H19" i="4"/>
  <c r="D19" i="4"/>
  <c r="H18" i="4"/>
  <c r="D18" i="4"/>
  <c r="H17" i="4"/>
  <c r="D17" i="4"/>
  <c r="H16" i="4"/>
  <c r="D16" i="4"/>
  <c r="H15" i="4"/>
  <c r="D15" i="4"/>
  <c r="H14" i="4"/>
  <c r="D14" i="4"/>
  <c r="H13" i="4"/>
  <c r="D13" i="4"/>
  <c r="H12" i="4"/>
  <c r="D12" i="4"/>
  <c r="H11" i="4"/>
  <c r="D11" i="4"/>
  <c r="H10" i="4"/>
  <c r="D10" i="4"/>
  <c r="H9" i="4"/>
  <c r="D9" i="4"/>
  <c r="H8" i="4"/>
  <c r="D8" i="4"/>
  <c r="H7" i="4"/>
  <c r="D7" i="4"/>
  <c r="J26" i="3"/>
  <c r="J22" i="3"/>
  <c r="J18" i="3"/>
  <c r="J14" i="3"/>
  <c r="J10" i="3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I11" i="4"/>
  <c r="I8" i="4"/>
  <c r="I10" i="4"/>
  <c r="H26" i="3"/>
  <c r="E26" i="3"/>
  <c r="G23" i="3"/>
  <c r="I14" i="3"/>
  <c r="D14" i="3"/>
  <c r="J8" i="3"/>
  <c r="I14" i="4"/>
  <c r="E18" i="3"/>
  <c r="I27" i="3"/>
  <c r="H22" i="3"/>
  <c r="D18" i="3"/>
  <c r="J23" i="3"/>
  <c r="G27" i="3"/>
  <c r="D23" i="3"/>
  <c r="H14" i="3"/>
  <c r="F14" i="3"/>
  <c r="H10" i="3"/>
  <c r="I15" i="4"/>
  <c r="E14" i="4"/>
  <c r="I7" i="4"/>
  <c r="E7" i="4"/>
  <c r="G45" i="3"/>
  <c r="I44" i="3"/>
  <c r="E38" i="3"/>
  <c r="G35" i="3"/>
  <c r="G29" i="3"/>
  <c r="I28" i="3"/>
  <c r="H27" i="3"/>
  <c r="D11" i="3"/>
  <c r="G10" i="3"/>
  <c r="E44" i="3"/>
  <c r="E42" i="3"/>
  <c r="I38" i="3"/>
  <c r="D35" i="3"/>
  <c r="F32" i="3"/>
  <c r="E28" i="3"/>
  <c r="E10" i="3"/>
  <c r="D10" i="3" l="1"/>
  <c r="D5" i="10"/>
  <c r="F5" i="10" s="1"/>
  <c r="H5" i="9" s="1"/>
  <c r="I5" i="9" s="1"/>
  <c r="I10" i="3"/>
  <c r="I9" i="3"/>
  <c r="I8" i="3"/>
  <c r="F8" i="3"/>
  <c r="E8" i="3"/>
  <c r="D3" i="4"/>
  <c r="D4" i="4" s="1"/>
  <c r="C5" i="9" s="1"/>
  <c r="E4" i="11"/>
  <c r="F4" i="11" s="1"/>
  <c r="E9" i="11"/>
  <c r="F9" i="11" s="1"/>
  <c r="E5" i="11"/>
  <c r="F5" i="11" s="1"/>
  <c r="E6" i="11"/>
  <c r="F6" i="11" s="1"/>
  <c r="G6" i="11" s="1"/>
  <c r="H6" i="11" s="1"/>
  <c r="D9" i="10"/>
  <c r="F9" i="10" s="1"/>
  <c r="H9" i="9" s="1"/>
  <c r="I9" i="9" s="1"/>
  <c r="H3" i="4"/>
  <c r="H4" i="4" s="1"/>
  <c r="C9" i="9" s="1"/>
  <c r="D10" i="10"/>
  <c r="F10" i="10" s="1"/>
  <c r="H10" i="9" s="1"/>
  <c r="I10" i="9" s="1"/>
  <c r="G11" i="3"/>
  <c r="D4" i="10"/>
  <c r="F4" i="10" s="1"/>
  <c r="H4" i="9" s="1"/>
  <c r="I4" i="9" s="1"/>
  <c r="C3" i="3"/>
  <c r="I23" i="3"/>
  <c r="C23" i="4"/>
  <c r="E13" i="4"/>
  <c r="J12" i="3"/>
  <c r="I9" i="4"/>
  <c r="I3" i="4" s="1"/>
  <c r="I4" i="4" s="1"/>
  <c r="C10" i="9" s="1"/>
  <c r="G3" i="4"/>
  <c r="G4" i="4" s="1"/>
  <c r="C8" i="9" s="1"/>
  <c r="H31" i="3"/>
  <c r="E15" i="4"/>
  <c r="E12" i="4"/>
  <c r="E11" i="4"/>
  <c r="H47" i="3"/>
  <c r="J44" i="3"/>
  <c r="H41" i="3"/>
  <c r="H29" i="3"/>
  <c r="F23" i="3"/>
  <c r="G14" i="3"/>
  <c r="C9" i="4"/>
  <c r="C3" i="4" s="1"/>
  <c r="C4" i="4" s="1"/>
  <c r="C4" i="9" s="1"/>
  <c r="E8" i="4"/>
  <c r="H43" i="3"/>
  <c r="D41" i="3"/>
  <c r="G38" i="3"/>
  <c r="G33" i="3"/>
  <c r="F31" i="3"/>
  <c r="J28" i="3"/>
  <c r="I7" i="9"/>
  <c r="J7" i="9" s="1"/>
  <c r="K7" i="9" s="1"/>
  <c r="L7" i="9" s="1"/>
  <c r="I8" i="9"/>
  <c r="L8" i="9"/>
  <c r="J8" i="9"/>
  <c r="L6" i="9"/>
  <c r="I6" i="9"/>
  <c r="J6" i="9"/>
  <c r="D47" i="3"/>
  <c r="F43" i="3"/>
  <c r="F41" i="3"/>
  <c r="H38" i="3"/>
  <c r="H35" i="3"/>
  <c r="E3" i="3"/>
  <c r="B5" i="2" s="1"/>
  <c r="C5" i="2" s="1"/>
  <c r="H23" i="3"/>
  <c r="G15" i="3"/>
  <c r="F7" i="4"/>
  <c r="F3" i="4" s="1"/>
  <c r="F4" i="4" s="1"/>
  <c r="C7" i="9" s="1"/>
  <c r="J3" i="3"/>
  <c r="B10" i="11" s="1"/>
  <c r="E10" i="4"/>
  <c r="G47" i="3"/>
  <c r="D43" i="3"/>
  <c r="D31" i="3"/>
  <c r="H11" i="3"/>
  <c r="H3" i="3" s="1"/>
  <c r="E9" i="4"/>
  <c r="G7" i="11" l="1"/>
  <c r="H7" i="11" s="1"/>
  <c r="J5" i="9"/>
  <c r="K5" i="9" s="1"/>
  <c r="G5" i="11" s="1"/>
  <c r="H5" i="11" s="1"/>
  <c r="I3" i="3"/>
  <c r="I4" i="3" s="1"/>
  <c r="J9" i="9"/>
  <c r="K9" i="9" s="1"/>
  <c r="J4" i="9"/>
  <c r="K4" i="9" s="1"/>
  <c r="B10" i="9"/>
  <c r="F3" i="3"/>
  <c r="F4" i="3" s="1"/>
  <c r="J10" i="9"/>
  <c r="K10" i="9" s="1"/>
  <c r="B9" i="11"/>
  <c r="G3" i="3"/>
  <c r="B7" i="2" s="1"/>
  <c r="C7" i="2" s="1"/>
  <c r="J4" i="3"/>
  <c r="Q25" i="3" s="1"/>
  <c r="E4" i="3"/>
  <c r="L13" i="3" s="1"/>
  <c r="B5" i="9"/>
  <c r="E3" i="4"/>
  <c r="E4" i="4" s="1"/>
  <c r="C6" i="9" s="1"/>
  <c r="B5" i="11"/>
  <c r="B10" i="2"/>
  <c r="C10" i="2" s="1"/>
  <c r="B8" i="2"/>
  <c r="C8" i="2" s="1"/>
  <c r="B8" i="9"/>
  <c r="H4" i="3"/>
  <c r="B8" i="11"/>
  <c r="Q30" i="3"/>
  <c r="D10" i="2"/>
  <c r="E10" i="2" s="1"/>
  <c r="D10" i="9" s="1"/>
  <c r="D3" i="3"/>
  <c r="B6" i="11"/>
  <c r="B6" i="9"/>
  <c r="L24" i="3"/>
  <c r="L19" i="3"/>
  <c r="L18" i="3"/>
  <c r="L42" i="3"/>
  <c r="L12" i="3"/>
  <c r="L37" i="3"/>
  <c r="L47" i="3"/>
  <c r="L43" i="3"/>
  <c r="L11" i="3"/>
  <c r="L39" i="3"/>
  <c r="L10" i="3"/>
  <c r="L20" i="3"/>
  <c r="L15" i="3"/>
  <c r="L29" i="3"/>
  <c r="L27" i="3"/>
  <c r="L8" i="3"/>
  <c r="L40" i="3"/>
  <c r="L30" i="3"/>
  <c r="L41" i="3"/>
  <c r="L35" i="3"/>
  <c r="L23" i="3"/>
  <c r="L17" i="3"/>
  <c r="L22" i="3"/>
  <c r="L32" i="3"/>
  <c r="L9" i="3"/>
  <c r="L25" i="3"/>
  <c r="L46" i="3"/>
  <c r="L36" i="3"/>
  <c r="D5" i="2"/>
  <c r="E5" i="2" s="1"/>
  <c r="D5" i="9" s="1"/>
  <c r="F5" i="9" s="1"/>
  <c r="G5" i="9" s="1"/>
  <c r="L31" i="3"/>
  <c r="L14" i="3"/>
  <c r="B7" i="9" l="1"/>
  <c r="Q46" i="3"/>
  <c r="Q36" i="3"/>
  <c r="B6" i="2"/>
  <c r="C6" i="2" s="1"/>
  <c r="Q15" i="3"/>
  <c r="Q44" i="3"/>
  <c r="B9" i="9"/>
  <c r="B7" i="11"/>
  <c r="L5" i="9"/>
  <c r="M5" i="9" s="1"/>
  <c r="F10" i="2"/>
  <c r="G10" i="2" s="1"/>
  <c r="Q38" i="3"/>
  <c r="Q26" i="3"/>
  <c r="Q24" i="3"/>
  <c r="Q47" i="3"/>
  <c r="Q20" i="3"/>
  <c r="Q28" i="3"/>
  <c r="Q39" i="3"/>
  <c r="Q13" i="3"/>
  <c r="Q8" i="3"/>
  <c r="Q12" i="3"/>
  <c r="Q11" i="3"/>
  <c r="B9" i="2"/>
  <c r="C9" i="2" s="1"/>
  <c r="Q35" i="3"/>
  <c r="Q43" i="3"/>
  <c r="Q18" i="3"/>
  <c r="Q31" i="3"/>
  <c r="Q34" i="3"/>
  <c r="P35" i="3"/>
  <c r="P45" i="3"/>
  <c r="P22" i="3"/>
  <c r="P30" i="3"/>
  <c r="P26" i="3"/>
  <c r="P31" i="3"/>
  <c r="P32" i="3"/>
  <c r="P44" i="3"/>
  <c r="P37" i="3"/>
  <c r="P41" i="3"/>
  <c r="P20" i="3"/>
  <c r="P8" i="3"/>
  <c r="P42" i="3"/>
  <c r="P29" i="3"/>
  <c r="P24" i="3"/>
  <c r="P15" i="3"/>
  <c r="P40" i="3"/>
  <c r="P23" i="3"/>
  <c r="P11" i="3"/>
  <c r="P43" i="3"/>
  <c r="P9" i="3"/>
  <c r="P14" i="3"/>
  <c r="P17" i="3"/>
  <c r="P25" i="3"/>
  <c r="P13" i="3"/>
  <c r="P18" i="3"/>
  <c r="P39" i="3"/>
  <c r="P16" i="3"/>
  <c r="P27" i="3"/>
  <c r="P38" i="3"/>
  <c r="P36" i="3"/>
  <c r="P34" i="3"/>
  <c r="G4" i="3"/>
  <c r="N24" i="3" s="1"/>
  <c r="Q33" i="3"/>
  <c r="Q37" i="3"/>
  <c r="Q45" i="3"/>
  <c r="Q41" i="3"/>
  <c r="Q17" i="3"/>
  <c r="Q21" i="3"/>
  <c r="Q29" i="3"/>
  <c r="Q16" i="3"/>
  <c r="G9" i="11"/>
  <c r="H9" i="11" s="1"/>
  <c r="D9" i="2"/>
  <c r="E9" i="2" s="1"/>
  <c r="D9" i="9" s="1"/>
  <c r="F9" i="9" s="1"/>
  <c r="G9" i="9" s="1"/>
  <c r="P47" i="3"/>
  <c r="P12" i="3"/>
  <c r="P19" i="3"/>
  <c r="P21" i="3"/>
  <c r="P33" i="3"/>
  <c r="P46" i="3"/>
  <c r="P28" i="3"/>
  <c r="P10" i="3"/>
  <c r="L38" i="3"/>
  <c r="L26" i="3"/>
  <c r="L45" i="3"/>
  <c r="L28" i="3"/>
  <c r="L34" i="3"/>
  <c r="L33" i="3"/>
  <c r="L21" i="3"/>
  <c r="L16" i="3"/>
  <c r="L44" i="3"/>
  <c r="Q27" i="3"/>
  <c r="Q19" i="3"/>
  <c r="Q10" i="3"/>
  <c r="Q14" i="3"/>
  <c r="Q40" i="3"/>
  <c r="Q9" i="3"/>
  <c r="Q7" i="3" s="1"/>
  <c r="Q22" i="3"/>
  <c r="Q23" i="3"/>
  <c r="Q32" i="3"/>
  <c r="Q42" i="3"/>
  <c r="G4" i="11"/>
  <c r="G10" i="11"/>
  <c r="H10" i="11" s="1"/>
  <c r="F10" i="9"/>
  <c r="G10" i="9" s="1"/>
  <c r="F5" i="2"/>
  <c r="G5" i="2" s="1"/>
  <c r="M17" i="3"/>
  <c r="M8" i="3"/>
  <c r="M7" i="3" s="1"/>
  <c r="M14" i="3"/>
  <c r="M44" i="3"/>
  <c r="M42" i="3"/>
  <c r="D6" i="2"/>
  <c r="E6" i="2" s="1"/>
  <c r="D6" i="9" s="1"/>
  <c r="F6" i="9" s="1"/>
  <c r="G6" i="9" s="1"/>
  <c r="M21" i="3"/>
  <c r="M12" i="3"/>
  <c r="M18" i="3"/>
  <c r="M46" i="3"/>
  <c r="M32" i="3"/>
  <c r="M9" i="3"/>
  <c r="M13" i="3"/>
  <c r="M10" i="3"/>
  <c r="M31" i="3"/>
  <c r="M16" i="3"/>
  <c r="M11" i="3"/>
  <c r="M29" i="3"/>
  <c r="M26" i="3"/>
  <c r="M47" i="3"/>
  <c r="M36" i="3"/>
  <c r="M33" i="3"/>
  <c r="M24" i="3"/>
  <c r="M27" i="3"/>
  <c r="M19" i="3"/>
  <c r="M34" i="3"/>
  <c r="M37" i="3"/>
  <c r="M30" i="3"/>
  <c r="M38" i="3"/>
  <c r="M23" i="3"/>
  <c r="M39" i="3"/>
  <c r="M40" i="3"/>
  <c r="M45" i="3"/>
  <c r="M43" i="3"/>
  <c r="M25" i="3"/>
  <c r="M22" i="3"/>
  <c r="M35" i="3"/>
  <c r="M20" i="3"/>
  <c r="M15" i="3"/>
  <c r="M41" i="3"/>
  <c r="M28" i="3"/>
  <c r="N42" i="3"/>
  <c r="N43" i="3"/>
  <c r="N9" i="3"/>
  <c r="N18" i="3"/>
  <c r="N29" i="3"/>
  <c r="N21" i="3"/>
  <c r="N41" i="3"/>
  <c r="N27" i="3"/>
  <c r="N39" i="3"/>
  <c r="N32" i="3"/>
  <c r="O15" i="3"/>
  <c r="O10" i="3"/>
  <c r="O16" i="3"/>
  <c r="O40" i="3"/>
  <c r="O30" i="3"/>
  <c r="O19" i="3"/>
  <c r="O14" i="3"/>
  <c r="O20" i="3"/>
  <c r="O38" i="3"/>
  <c r="O33" i="3"/>
  <c r="D8" i="2"/>
  <c r="E8" i="2" s="1"/>
  <c r="D8" i="9" s="1"/>
  <c r="F8" i="9" s="1"/>
  <c r="G8" i="9" s="1"/>
  <c r="O39" i="3"/>
  <c r="O8" i="3"/>
  <c r="O7" i="3" s="1"/>
  <c r="O45" i="3"/>
  <c r="O21" i="3"/>
  <c r="O41" i="3"/>
  <c r="O29" i="3"/>
  <c r="O43" i="3"/>
  <c r="O22" i="3"/>
  <c r="O12" i="3"/>
  <c r="O11" i="3"/>
  <c r="O31" i="3"/>
  <c r="O26" i="3"/>
  <c r="O32" i="3"/>
  <c r="O13" i="3"/>
  <c r="O37" i="3"/>
  <c r="O35" i="3"/>
  <c r="O44" i="3"/>
  <c r="O42" i="3"/>
  <c r="O17" i="3"/>
  <c r="O28" i="3"/>
  <c r="O23" i="3"/>
  <c r="O18" i="3"/>
  <c r="O24" i="3"/>
  <c r="O46" i="3"/>
  <c r="O36" i="3"/>
  <c r="O27" i="3"/>
  <c r="O34" i="3"/>
  <c r="O47" i="3"/>
  <c r="O9" i="3"/>
  <c r="O25" i="3"/>
  <c r="M6" i="9"/>
  <c r="D4" i="3"/>
  <c r="B4" i="11"/>
  <c r="B13" i="11" s="1"/>
  <c r="B4" i="2"/>
  <c r="C4" i="2" s="1"/>
  <c r="C13" i="2" s="1"/>
  <c r="D5" i="12" s="1"/>
  <c r="B4" i="9"/>
  <c r="M7" i="9"/>
  <c r="M8" i="9"/>
  <c r="F6" i="2"/>
  <c r="G6" i="2" s="1"/>
  <c r="F9" i="2"/>
  <c r="G9" i="2" s="1"/>
  <c r="F8" i="2" l="1"/>
  <c r="G8" i="2" s="1"/>
  <c r="N30" i="3"/>
  <c r="N10" i="3"/>
  <c r="N36" i="3"/>
  <c r="N23" i="3"/>
  <c r="N26" i="3"/>
  <c r="N40" i="3"/>
  <c r="N47" i="3"/>
  <c r="N8" i="3"/>
  <c r="N12" i="3"/>
  <c r="N45" i="3"/>
  <c r="N14" i="3"/>
  <c r="N46" i="3"/>
  <c r="N17" i="3"/>
  <c r="N15" i="3"/>
  <c r="N22" i="3"/>
  <c r="N13" i="3"/>
  <c r="N38" i="3"/>
  <c r="N19" i="3"/>
  <c r="N33" i="3"/>
  <c r="N28" i="3"/>
  <c r="N25" i="3"/>
  <c r="L7" i="3"/>
  <c r="N16" i="3"/>
  <c r="D7" i="2"/>
  <c r="E7" i="2" s="1"/>
  <c r="D7" i="9" s="1"/>
  <c r="F7" i="9" s="1"/>
  <c r="G7" i="9" s="1"/>
  <c r="N11" i="3"/>
  <c r="N35" i="3"/>
  <c r="N31" i="3"/>
  <c r="N37" i="3"/>
  <c r="N34" i="3"/>
  <c r="N20" i="3"/>
  <c r="N44" i="3"/>
  <c r="P7" i="3"/>
  <c r="N7" i="3"/>
  <c r="H4" i="11"/>
  <c r="H13" i="11" s="1"/>
  <c r="L10" i="9"/>
  <c r="M10" i="9" s="1"/>
  <c r="L9" i="9"/>
  <c r="M9" i="9" s="1"/>
  <c r="B13" i="2"/>
  <c r="C5" i="12" s="1"/>
  <c r="K27" i="3"/>
  <c r="K22" i="3"/>
  <c r="K46" i="3"/>
  <c r="K41" i="3"/>
  <c r="K21" i="3"/>
  <c r="K31" i="3"/>
  <c r="K26" i="3"/>
  <c r="K30" i="3"/>
  <c r="K34" i="3"/>
  <c r="K25" i="3"/>
  <c r="D4" i="2"/>
  <c r="E4" i="2" s="1"/>
  <c r="D4" i="9" s="1"/>
  <c r="F4" i="9" s="1"/>
  <c r="L4" i="9" s="1"/>
  <c r="M4" i="9" s="1"/>
  <c r="K23" i="3"/>
  <c r="K32" i="3"/>
  <c r="K13" i="3"/>
  <c r="K8" i="3"/>
  <c r="K37" i="3"/>
  <c r="K11" i="3"/>
  <c r="K43" i="3"/>
  <c r="K20" i="3"/>
  <c r="K47" i="3"/>
  <c r="K38" i="3"/>
  <c r="K15" i="3"/>
  <c r="K10" i="3"/>
  <c r="K17" i="3"/>
  <c r="K40" i="3"/>
  <c r="K44" i="3"/>
  <c r="K29" i="3"/>
  <c r="K18" i="3"/>
  <c r="K28" i="3"/>
  <c r="K35" i="3"/>
  <c r="K33" i="3"/>
  <c r="K42" i="3"/>
  <c r="K36" i="3"/>
  <c r="K12" i="3"/>
  <c r="K19" i="3"/>
  <c r="K9" i="3"/>
  <c r="K45" i="3"/>
  <c r="K24" i="3"/>
  <c r="K39" i="3"/>
  <c r="K16" i="3"/>
  <c r="K14" i="3"/>
  <c r="B13" i="9"/>
  <c r="F7" i="2" l="1"/>
  <c r="G7" i="2" s="1"/>
  <c r="G4" i="9"/>
  <c r="G13" i="9" s="1"/>
  <c r="G15" i="9" s="1"/>
  <c r="D7" i="12" s="1"/>
  <c r="M13" i="9"/>
  <c r="C8" i="12" s="1"/>
  <c r="C10" i="12"/>
  <c r="C11" i="12" s="1"/>
  <c r="H15" i="11"/>
  <c r="D10" i="12" s="1"/>
  <c r="D11" i="12" s="1"/>
  <c r="K7" i="3"/>
  <c r="F4" i="2"/>
  <c r="C7" i="12" l="1"/>
  <c r="M15" i="9"/>
  <c r="D8" i="12" s="1"/>
  <c r="D9" i="12" s="1"/>
  <c r="C9" i="12"/>
  <c r="F13" i="2"/>
  <c r="C6" i="12" s="1"/>
  <c r="G4" i="2"/>
  <c r="G13" i="2" s="1"/>
  <c r="D6" i="12" s="1"/>
</calcChain>
</file>

<file path=xl/comments1.xml><?xml version="1.0" encoding="utf-8"?>
<comments xmlns="http://schemas.openxmlformats.org/spreadsheetml/2006/main">
  <authors>
    <author>Carles</author>
    <author>CdA Can Santoi</author>
  </authors>
  <commentList>
    <comment ref="F5" authorId="0">
      <text>
        <r>
          <rPr>
            <sz val="9"/>
            <color indexed="81"/>
            <rFont val="Tahoma"/>
            <family val="2"/>
          </rPr>
          <t xml:space="preserve">Introdueix l'alçada (en m) del pal topogràfic o l'objecte de referència.
</t>
        </r>
        <r>
          <rPr>
            <b/>
            <sz val="9"/>
            <color indexed="81"/>
            <rFont val="Tahoma"/>
            <family val="2"/>
          </rPr>
          <t>Atenció</t>
        </r>
        <r>
          <rPr>
            <sz val="9"/>
            <color indexed="81"/>
            <rFont val="Tahoma"/>
            <family val="2"/>
          </rPr>
          <t xml:space="preserve">! Imprescindible per a calcular les alçades des arbres
</t>
        </r>
      </text>
    </comment>
    <comment ref="B7" authorId="1">
      <text>
        <r>
          <rPr>
            <sz val="8"/>
            <color indexed="81"/>
            <rFont val="Tahoma"/>
          </rPr>
          <t xml:space="preserve">Llistat numerat dels arbres de la parcel·la.
Nombre màxim d'arbres: </t>
        </r>
        <r>
          <rPr>
            <b/>
            <sz val="8"/>
            <color indexed="81"/>
            <rFont val="Tahoma"/>
            <family val="2"/>
          </rPr>
          <t>40</t>
        </r>
        <r>
          <rPr>
            <sz val="8"/>
            <color indexed="81"/>
            <rFont val="Tahoma"/>
          </rPr>
          <t xml:space="preserve">
</t>
        </r>
      </text>
    </comment>
    <comment ref="C7" authorId="1">
      <text>
        <r>
          <rPr>
            <sz val="8"/>
            <color indexed="81"/>
            <rFont val="Tahoma"/>
          </rPr>
          <t xml:space="preserve">Introduiu el </t>
        </r>
        <r>
          <rPr>
            <b/>
            <sz val="8"/>
            <color indexed="81"/>
            <rFont val="Tahoma"/>
            <family val="2"/>
          </rPr>
          <t>diàmetre</t>
        </r>
        <r>
          <rPr>
            <sz val="8"/>
            <color indexed="81"/>
            <rFont val="Tahoma"/>
          </rPr>
          <t xml:space="preserve"> </t>
        </r>
        <r>
          <rPr>
            <b/>
            <sz val="8"/>
            <color indexed="81"/>
            <rFont val="Tahoma"/>
            <family val="2"/>
          </rPr>
          <t>normal</t>
        </r>
        <r>
          <rPr>
            <sz val="8"/>
            <color indexed="81"/>
            <rFont val="Tahoma"/>
          </rPr>
          <t xml:space="preserve"> de cada arbre.
Mesurat a 1,3 m del terra amb la cinta diamètrica.
</t>
        </r>
      </text>
    </comment>
    <comment ref="D7" authorId="1">
      <text>
        <r>
          <rPr>
            <sz val="8"/>
            <color indexed="81"/>
            <rFont val="Tahoma"/>
          </rPr>
          <t xml:space="preserve">Calcula l'àrea basal de cada arbre
</t>
        </r>
      </text>
    </comment>
    <comment ref="E7" authorId="1">
      <text>
        <r>
          <rPr>
            <sz val="8"/>
            <color indexed="81"/>
            <rFont val="Tahoma"/>
          </rPr>
          <t xml:space="preserve">Introduïu els valors dels angles </t>
        </r>
        <r>
          <rPr>
            <b/>
            <sz val="8"/>
            <color indexed="81"/>
            <rFont val="Tahoma"/>
            <family val="2"/>
          </rPr>
          <t xml:space="preserve">a </t>
        </r>
        <r>
          <rPr>
            <sz val="8"/>
            <color indexed="81"/>
            <rFont val="Tahoma"/>
            <family val="2"/>
          </rPr>
          <t>de cada arbre (mesurats en graus)
(angle format des de l'horitzontal fins a la part superior de l'arbre)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Atenció al signe obtingut de cada angle</t>
        </r>
      </text>
    </comment>
    <comment ref="F7" authorId="1">
      <text>
        <r>
          <rPr>
            <sz val="8"/>
            <color indexed="81"/>
            <rFont val="Tahoma"/>
          </rPr>
          <t xml:space="preserve">Introduïu els valors dels angles </t>
        </r>
        <r>
          <rPr>
            <b/>
            <sz val="8"/>
            <color indexed="81"/>
            <rFont val="Tahoma"/>
            <family val="2"/>
          </rPr>
          <t xml:space="preserve">b </t>
        </r>
        <r>
          <rPr>
            <sz val="8"/>
            <color indexed="81"/>
            <rFont val="Tahoma"/>
            <family val="2"/>
          </rPr>
          <t>de cada arbre (mesurats en graus).
(angle format des de l'horitzontal fins a la part superior del pal topogràfic)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Atenció al signe obtingut de cada angle</t>
        </r>
      </text>
    </comment>
    <comment ref="G7" authorId="1">
      <text>
        <r>
          <rPr>
            <sz val="8"/>
            <color indexed="81"/>
            <rFont val="Tahoma"/>
          </rPr>
          <t xml:space="preserve">Introduïu els valors dels angles </t>
        </r>
        <r>
          <rPr>
            <b/>
            <sz val="8"/>
            <color indexed="81"/>
            <rFont val="Tahoma"/>
            <family val="2"/>
          </rPr>
          <t xml:space="preserve">c </t>
        </r>
        <r>
          <rPr>
            <sz val="8"/>
            <color indexed="81"/>
            <rFont val="Tahoma"/>
            <family val="2"/>
          </rPr>
          <t>de cada arbre.
(angle format des de l'horitzontal fins a la part inferior de l'arbre)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Atenció al signe obtingut de cada angle</t>
        </r>
      </text>
    </comment>
    <comment ref="H7" authorId="1">
      <text>
        <r>
          <rPr>
            <sz val="8"/>
            <color indexed="81"/>
            <rFont val="Tahoma"/>
          </rPr>
          <t xml:space="preserve">Calcula l'alçada de cada arbre, mesurada en m.
</t>
        </r>
      </text>
    </comment>
  </commentList>
</comments>
</file>

<file path=xl/comments2.xml><?xml version="1.0" encoding="utf-8"?>
<comments xmlns="http://schemas.openxmlformats.org/spreadsheetml/2006/main">
  <authors>
    <author>Departament d'Educació</author>
    <author>Carles</author>
  </authors>
  <commentList>
    <comment ref="B4" authorId="0">
      <text>
        <r>
          <rPr>
            <sz val="9"/>
            <color indexed="81"/>
            <rFont val="Tahoma"/>
            <family val="2"/>
          </rPr>
          <t>Llistat numerat dels plançons: arbres petits, de diàmetre inferior a 5 cm</t>
        </r>
      </text>
    </comment>
    <comment ref="C4" authorId="0">
      <text>
        <r>
          <rPr>
            <sz val="9"/>
            <color indexed="81"/>
            <rFont val="Tahoma"/>
            <family val="2"/>
          </rPr>
          <t xml:space="preserve">Mesurem l'alçada directament, amb la cinta mètrica.
</t>
        </r>
      </text>
    </comment>
    <comment ref="E4" authorId="1">
      <text>
        <r>
          <rPr>
            <sz val="9"/>
            <color indexed="81"/>
            <rFont val="Tahoma"/>
            <family val="2"/>
          </rPr>
          <t>Llistat numerat dels arbres morts o tombats</t>
        </r>
      </text>
    </comment>
    <comment ref="F4" authorId="1">
      <text>
        <r>
          <rPr>
            <sz val="9"/>
            <color indexed="81"/>
            <rFont val="Tahoma"/>
            <family val="2"/>
          </rPr>
          <t>Mesurem el diàmetre aproximadament a 1,3 m de la base de l'arbre.
Si el propi arbre (tombat) ens impedeix rodejar-lo completament amb la cinta diamètrica, mesurem la meitat i després ho multipliquem per dos.</t>
        </r>
      </text>
    </comment>
  </commentList>
</comments>
</file>

<file path=xl/sharedStrings.xml><?xml version="1.0" encoding="utf-8"?>
<sst xmlns="http://schemas.openxmlformats.org/spreadsheetml/2006/main" count="169" uniqueCount="115">
  <si>
    <t>Classe diamètrica (cm)</t>
  </si>
  <si>
    <t>Nombre d'arbres</t>
  </si>
  <si>
    <t>Densitat (peus/ha)</t>
  </si>
  <si>
    <t>DN mitjà (cm)</t>
  </si>
  <si>
    <t>AB mitjana (cm2)</t>
  </si>
  <si>
    <t>AB total (cm2)</t>
  </si>
  <si>
    <t>AB per ha (m2/ha)</t>
  </si>
  <si>
    <t>Volum mitjà (cm3)</t>
  </si>
  <si>
    <t>Biomassa mitjana (kg)</t>
  </si>
  <si>
    <t>Biomassa total (kg)</t>
  </si>
  <si>
    <t>DN sense escorça (cm)</t>
  </si>
  <si>
    <t>AB sense escorça (cm2)</t>
  </si>
  <si>
    <t>Volum sense escorça (cm3)</t>
  </si>
  <si>
    <t>Biomassa sense escorça (kg)</t>
  </si>
  <si>
    <t>Biomassa escorça (kg)</t>
  </si>
  <si>
    <t>DN fa 5 anys</t>
  </si>
  <si>
    <t>Volum s/ escorça fa 5 anys (cm3)</t>
  </si>
  <si>
    <t>Biomassa fa 5 anys (kg)</t>
  </si>
  <si>
    <t>Producció mitjana en 1 any (kg/any)</t>
  </si>
  <si>
    <t>Producció total en 1 any (kg/any)</t>
  </si>
  <si>
    <t>5-10</t>
  </si>
  <si>
    <t>10-15</t>
  </si>
  <si>
    <t>15-20</t>
  </si>
  <si>
    <t>20-25</t>
  </si>
  <si>
    <t>25-30</t>
  </si>
  <si>
    <t>30-35</t>
  </si>
  <si>
    <t>&gt;35</t>
  </si>
  <si>
    <t>Nombre total d'arbres</t>
  </si>
  <si>
    <t>Densitat global (peus/ha)</t>
  </si>
  <si>
    <t>Biomassa per hectàrea (kg/ha)</t>
  </si>
  <si>
    <t>AB global per hectàrea (m2/ha)</t>
  </si>
  <si>
    <t>Producció en 1 any a la parcel.la (kg/any)</t>
  </si>
  <si>
    <t>Biomassa parcel.la (kg)</t>
  </si>
  <si>
    <t>Àrea parecel.la (m2)</t>
  </si>
  <si>
    <t>AB parcel.la (cm2)</t>
  </si>
  <si>
    <t>Peu nº</t>
  </si>
  <si>
    <t>DN</t>
  </si>
  <si>
    <t>Classe 5-10</t>
  </si>
  <si>
    <t>Classe 10-15</t>
  </si>
  <si>
    <t>Classe 15-20</t>
  </si>
  <si>
    <t>Classe 20-25</t>
  </si>
  <si>
    <t>Classe 25-30</t>
  </si>
  <si>
    <t>Classe 30-35</t>
  </si>
  <si>
    <t>Classe &gt;35</t>
  </si>
  <si>
    <t>Mitjana DN</t>
  </si>
  <si>
    <t>Mitjana alçades</t>
  </si>
  <si>
    <t>Arbre tipus</t>
  </si>
  <si>
    <t xml:space="preserve"> 5-10</t>
  </si>
  <si>
    <t xml:space="preserve"> 10-15</t>
  </si>
  <si>
    <t xml:space="preserve"> 15-20</t>
  </si>
  <si>
    <t xml:space="preserve"> 20-25</t>
  </si>
  <si>
    <t xml:space="preserve"> 25-30</t>
  </si>
  <si>
    <t xml:space="preserve"> 30-35</t>
  </si>
  <si>
    <t xml:space="preserve"> &gt;35</t>
  </si>
  <si>
    <t>Càlcul de les mitjanes de les alçades per classes diamètriques</t>
  </si>
  <si>
    <t>Alçada mitjana (cm)</t>
  </si>
  <si>
    <t>Gràfic d'alçades d'arbres segons l'edat</t>
  </si>
  <si>
    <t>Alçada (m)</t>
  </si>
  <si>
    <t>Edat (anys)</t>
  </si>
  <si>
    <t>Equació</t>
  </si>
  <si>
    <t>DADES BIOMÈTRIQUES DELS ARBRES: ÀREA BASAL I ALÇADA</t>
  </si>
  <si>
    <t>CLASSES DIAMÈTRIQUES</t>
  </si>
  <si>
    <t>DENSITAT. ÀREA BASAL</t>
  </si>
  <si>
    <t>DADES CREIXEMENT</t>
  </si>
  <si>
    <t>DN actual (cm)</t>
  </si>
  <si>
    <t>Gruix escorça (cm)</t>
  </si>
  <si>
    <t>DN actual sense escorça (cm)</t>
  </si>
  <si>
    <t>DN fa 5 anys (cm)</t>
  </si>
  <si>
    <t>BIOMASSA TOTAL. BIOMASSA ESCORÇA</t>
  </si>
  <si>
    <t>Biomassa total escorça (kg)</t>
  </si>
  <si>
    <t>Biomassa escorça parcel.la (kg)</t>
  </si>
  <si>
    <t>Biomassa escorça per hectàrea (kg/ha)</t>
  </si>
  <si>
    <t>alçada fa 5 anys (cm)</t>
  </si>
  <si>
    <t>Arbre tipus   (nº)</t>
  </si>
  <si>
    <t>Parcel·la</t>
  </si>
  <si>
    <t>Àrea basal (m2)</t>
  </si>
  <si>
    <t>Biomass escorça (kg)</t>
  </si>
  <si>
    <t>Producció (kg/any)</t>
  </si>
  <si>
    <t>Producció en 1 any per hectàrea (kg/any.ha)</t>
  </si>
  <si>
    <t>Denistat (arbres per...)</t>
  </si>
  <si>
    <t>DADES BIOMÈTRIQUES DELS PLANÇONS I ARBRES MORTS</t>
  </si>
  <si>
    <t>Diàmetre (cm)</t>
  </si>
  <si>
    <t>Nombre de plançons</t>
  </si>
  <si>
    <t>Nombre d'arbres morts</t>
  </si>
  <si>
    <t>Classe 0-5 (plançons)</t>
  </si>
  <si>
    <t>Plançons</t>
  </si>
  <si>
    <t>Arbres morts o tombats</t>
  </si>
  <si>
    <t>Diàmetre      (cm)</t>
  </si>
  <si>
    <t>Àrea basal     (cm2)</t>
  </si>
  <si>
    <t>Angle a   (º)</t>
  </si>
  <si>
    <t>Angle b   (º)</t>
  </si>
  <si>
    <t>Angle c   (º)</t>
  </si>
  <si>
    <t>Alçada (H) (m)</t>
  </si>
  <si>
    <t>Alçada (h) del pal topogràfic o referència  (m)</t>
  </si>
  <si>
    <t>Alçada      (cm)</t>
  </si>
  <si>
    <t>Parcel·la núm</t>
  </si>
  <si>
    <r>
      <t>Superfície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</si>
  <si>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Arbre dominant</t>
  </si>
  <si>
    <t>CARACTERITZACIÓ DE LA PARCEL·LA</t>
  </si>
  <si>
    <t>Data</t>
  </si>
  <si>
    <t>Grup</t>
  </si>
  <si>
    <t>Coordenada x</t>
  </si>
  <si>
    <t>Coordenada y</t>
  </si>
  <si>
    <t>Quadrícula UTM</t>
  </si>
  <si>
    <t>Altitud snm (m)</t>
  </si>
  <si>
    <t>Orientació</t>
  </si>
  <si>
    <t>Pendent (º)</t>
  </si>
  <si>
    <t>Centre</t>
  </si>
  <si>
    <t>Mitjana diàmetres</t>
  </si>
  <si>
    <t>Hectàrea (ha)</t>
  </si>
  <si>
    <t>Densitat de la fusta (g/cm3)</t>
  </si>
  <si>
    <t>Alçada fa 5 anys (cm)</t>
  </si>
  <si>
    <t>Biomassa tronc (sense escorça) (kg)</t>
  </si>
  <si>
    <t>RESUM DE DADES. BIOMASSA- PRODUCCIÓ - PRODUCTIVITAT</t>
  </si>
  <si>
    <t>Productivitat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</si>
</sst>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MS Sans Serif"/>
    </font>
    <font>
      <sz val="10"/>
      <name val="Arial"/>
    </font>
    <font>
      <b/>
      <sz val="10"/>
      <name val="MS Sans Serif"/>
      <family val="2"/>
    </font>
    <font>
      <b/>
      <sz val="10"/>
      <name val="Arial"/>
      <family val="2"/>
    </font>
    <font>
      <b/>
      <sz val="8.5"/>
      <name val="MS Sans Serif"/>
      <family val="2"/>
    </font>
    <font>
      <sz val="8"/>
      <color indexed="81"/>
      <name val="Tahoma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color indexed="9"/>
      <name val="Comic Sans MS"/>
      <family val="4"/>
    </font>
    <font>
      <b/>
      <sz val="12"/>
      <color indexed="9"/>
      <name val="Trebuchet MS"/>
      <family val="2"/>
    </font>
    <font>
      <sz val="10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8.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Protection="1"/>
    <xf numFmtId="0" fontId="0" fillId="3" borderId="1" xfId="0" applyFill="1" applyBorder="1" applyProtection="1"/>
    <xf numFmtId="0" fontId="0" fillId="0" borderId="0" xfId="0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0" borderId="0" xfId="0" applyBorder="1"/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0" borderId="0" xfId="0" applyNumberFormat="1"/>
    <xf numFmtId="2" fontId="0" fillId="0" borderId="0" xfId="0" applyNumberFormat="1" applyBorder="1"/>
    <xf numFmtId="16" fontId="0" fillId="4" borderId="3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0" fillId="4" borderId="1" xfId="0" applyNumberFormat="1" applyFill="1" applyBorder="1" applyAlignment="1">
      <alignment horizontal="center"/>
    </xf>
    <xf numFmtId="4" fontId="0" fillId="0" borderId="0" xfId="0" applyNumberFormat="1"/>
    <xf numFmtId="4" fontId="0" fillId="3" borderId="1" xfId="0" applyNumberFormat="1" applyFill="1" applyBorder="1" applyProtection="1"/>
    <xf numFmtId="0" fontId="0" fillId="6" borderId="1" xfId="0" applyFill="1" applyBorder="1"/>
    <xf numFmtId="2" fontId="0" fillId="2" borderId="1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Protection="1">
      <protection locked="0"/>
    </xf>
    <xf numFmtId="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2" fontId="10" fillId="0" borderId="0" xfId="0" applyNumberFormat="1" applyFont="1" applyFill="1" applyBorder="1" applyProtection="1"/>
    <xf numFmtId="2" fontId="10" fillId="0" borderId="0" xfId="0" applyNumberFormat="1" applyFont="1" applyFill="1" applyBorder="1" applyAlignment="1" applyProtection="1">
      <alignment horizontal="right"/>
    </xf>
    <xf numFmtId="2" fontId="1" fillId="6" borderId="1" xfId="0" applyNumberFormat="1" applyFont="1" applyFill="1" applyBorder="1" applyProtection="1"/>
    <xf numFmtId="2" fontId="1" fillId="9" borderId="1" xfId="0" applyNumberFormat="1" applyFont="1" applyFill="1" applyBorder="1" applyProtection="1">
      <protection locked="0"/>
    </xf>
    <xf numFmtId="0" fontId="3" fillId="10" borderId="1" xfId="0" applyFont="1" applyFill="1" applyBorder="1" applyAlignment="1" applyProtection="1">
      <alignment horizontal="center"/>
    </xf>
    <xf numFmtId="0" fontId="3" fillId="11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10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center" vertical="center"/>
    </xf>
    <xf numFmtId="0" fontId="11" fillId="6" borderId="1" xfId="0" applyFont="1" applyFill="1" applyBorder="1" applyAlignment="1">
      <alignment horizontal="center"/>
    </xf>
    <xf numFmtId="2" fontId="11" fillId="6" borderId="1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7" borderId="0" xfId="0" applyFont="1" applyFill="1" applyBorder="1" applyAlignment="1">
      <alignment horizontal="center"/>
    </xf>
    <xf numFmtId="2" fontId="11" fillId="7" borderId="0" xfId="0" applyNumberFormat="1" applyFont="1" applyFill="1" applyBorder="1"/>
    <xf numFmtId="2" fontId="11" fillId="7" borderId="2" xfId="0" applyNumberFormat="1" applyFont="1" applyFill="1" applyBorder="1"/>
    <xf numFmtId="0" fontId="11" fillId="12" borderId="1" xfId="0" applyFont="1" applyFill="1" applyBorder="1" applyAlignment="1">
      <alignment horizontal="center"/>
    </xf>
    <xf numFmtId="0" fontId="11" fillId="12" borderId="4" xfId="0" applyFont="1" applyFill="1" applyBorder="1" applyAlignment="1">
      <alignment horizontal="center"/>
    </xf>
    <xf numFmtId="0" fontId="11" fillId="11" borderId="0" xfId="0" applyFont="1" applyFill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 vertical="center"/>
    </xf>
    <xf numFmtId="0" fontId="11" fillId="13" borderId="4" xfId="0" applyFont="1" applyFill="1" applyBorder="1" applyAlignment="1">
      <alignment horizontal="center"/>
    </xf>
    <xf numFmtId="0" fontId="11" fillId="13" borderId="5" xfId="0" applyFont="1" applyFill="1" applyBorder="1" applyAlignment="1">
      <alignment horizontal="center" vertical="center"/>
    </xf>
    <xf numFmtId="2" fontId="11" fillId="13" borderId="1" xfId="0" applyNumberFormat="1" applyFont="1" applyFill="1" applyBorder="1" applyAlignment="1">
      <alignment horizontal="center"/>
    </xf>
    <xf numFmtId="0" fontId="11" fillId="11" borderId="5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2" fontId="11" fillId="12" borderId="1" xfId="0" applyNumberFormat="1" applyFont="1" applyFill="1" applyBorder="1" applyAlignment="1">
      <alignment horizontal="center"/>
    </xf>
    <xf numFmtId="0" fontId="11" fillId="9" borderId="1" xfId="0" applyFont="1" applyFill="1" applyBorder="1" applyAlignment="1" applyProtection="1">
      <alignment horizontal="center" vertical="center"/>
      <protection locked="0"/>
    </xf>
    <xf numFmtId="0" fontId="11" fillId="9" borderId="1" xfId="0" applyFont="1" applyFill="1" applyBorder="1" applyAlignment="1" applyProtection="1">
      <alignment horizontal="center" vertical="center" wrapText="1"/>
      <protection locked="0"/>
    </xf>
    <xf numFmtId="1" fontId="11" fillId="6" borderId="1" xfId="0" applyNumberFormat="1" applyFont="1" applyFill="1" applyBorder="1" applyProtection="1"/>
    <xf numFmtId="3" fontId="11" fillId="2" borderId="1" xfId="0" applyNumberFormat="1" applyFont="1" applyFill="1" applyBorder="1" applyProtection="1">
      <protection locked="0"/>
    </xf>
    <xf numFmtId="2" fontId="11" fillId="6" borderId="1" xfId="0" applyNumberFormat="1" applyFont="1" applyFill="1" applyBorder="1" applyAlignment="1" applyProtection="1">
      <alignment horizontal="right"/>
    </xf>
    <xf numFmtId="4" fontId="11" fillId="2" borderId="1" xfId="0" applyNumberFormat="1" applyFont="1" applyFill="1" applyBorder="1" applyProtection="1">
      <protection locked="0"/>
    </xf>
    <xf numFmtId="4" fontId="11" fillId="6" borderId="6" xfId="0" applyNumberFormat="1" applyFont="1" applyFill="1" applyBorder="1" applyProtection="1"/>
    <xf numFmtId="0" fontId="3" fillId="11" borderId="1" xfId="0" applyFont="1" applyFill="1" applyBorder="1" applyAlignment="1" applyProtection="1">
      <alignment horizontal="center"/>
    </xf>
    <xf numFmtId="0" fontId="3" fillId="11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Protection="1"/>
    <xf numFmtId="0" fontId="0" fillId="0" borderId="0" xfId="0" applyFill="1" applyProtection="1"/>
    <xf numFmtId="4" fontId="0" fillId="0" borderId="0" xfId="0" applyNumberFormat="1" applyProtection="1"/>
    <xf numFmtId="0" fontId="11" fillId="6" borderId="1" xfId="0" applyFont="1" applyFill="1" applyBorder="1" applyProtection="1"/>
    <xf numFmtId="3" fontId="11" fillId="6" borderId="1" xfId="0" applyNumberFormat="1" applyFont="1" applyFill="1" applyBorder="1" applyProtection="1"/>
    <xf numFmtId="4" fontId="11" fillId="6" borderId="1" xfId="0" applyNumberFormat="1" applyFont="1" applyFill="1" applyBorder="1" applyProtection="1"/>
    <xf numFmtId="0" fontId="11" fillId="3" borderId="0" xfId="0" applyFont="1" applyFill="1" applyProtection="1"/>
    <xf numFmtId="0" fontId="11" fillId="3" borderId="1" xfId="0" applyFont="1" applyFill="1" applyBorder="1" applyProtection="1"/>
    <xf numFmtId="4" fontId="11" fillId="3" borderId="1" xfId="0" applyNumberFormat="1" applyFont="1" applyFill="1" applyBorder="1" applyProtection="1"/>
    <xf numFmtId="0" fontId="3" fillId="0" borderId="0" xfId="0" applyFont="1" applyAlignment="1" applyProtection="1">
      <alignment horizontal="center" vertical="center" wrapText="1"/>
    </xf>
    <xf numFmtId="0" fontId="11" fillId="12" borderId="1" xfId="0" applyFont="1" applyFill="1" applyBorder="1" applyProtection="1"/>
    <xf numFmtId="0" fontId="11" fillId="0" borderId="0" xfId="0" applyFont="1" applyProtection="1"/>
    <xf numFmtId="0" fontId="1" fillId="0" borderId="0" xfId="0" applyFont="1" applyProtection="1"/>
    <xf numFmtId="14" fontId="1" fillId="0" borderId="0" xfId="0" applyNumberFormat="1" applyFont="1" applyProtection="1"/>
    <xf numFmtId="0" fontId="3" fillId="11" borderId="1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10" borderId="1" xfId="0" applyFont="1" applyFill="1" applyBorder="1" applyAlignment="1" applyProtection="1">
      <alignment horizontal="center"/>
    </xf>
    <xf numFmtId="0" fontId="11" fillId="12" borderId="1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15" fillId="11" borderId="1" xfId="0" applyFont="1" applyFill="1" applyBorder="1" applyAlignment="1" applyProtection="1">
      <alignment horizontal="center" vertical="center" wrapText="1"/>
    </xf>
    <xf numFmtId="0" fontId="11" fillId="9" borderId="1" xfId="0" applyFont="1" applyFill="1" applyBorder="1" applyProtection="1">
      <protection locked="0"/>
    </xf>
    <xf numFmtId="1" fontId="11" fillId="6" borderId="1" xfId="0" applyNumberFormat="1" applyFont="1" applyFill="1" applyBorder="1"/>
    <xf numFmtId="164" fontId="11" fillId="6" borderId="1" xfId="0" applyNumberFormat="1" applyFont="1" applyFill="1" applyBorder="1"/>
    <xf numFmtId="0" fontId="11" fillId="0" borderId="7" xfId="0" applyFont="1" applyBorder="1"/>
    <xf numFmtId="0" fontId="11" fillId="11" borderId="1" xfId="0" applyFont="1" applyFill="1" applyBorder="1"/>
    <xf numFmtId="0" fontId="11" fillId="11" borderId="4" xfId="0" applyFont="1" applyFill="1" applyBorder="1" applyAlignment="1">
      <alignment horizontal="center" vertical="center"/>
    </xf>
    <xf numFmtId="2" fontId="11" fillId="6" borderId="1" xfId="0" applyNumberFormat="1" applyFont="1" applyFill="1" applyBorder="1" applyProtection="1"/>
    <xf numFmtId="0" fontId="11" fillId="0" borderId="0" xfId="0" applyFont="1"/>
    <xf numFmtId="0" fontId="11" fillId="3" borderId="0" xfId="0" applyFont="1" applyFill="1"/>
    <xf numFmtId="0" fontId="11" fillId="0" borderId="0" xfId="0" applyFont="1" applyFill="1"/>
    <xf numFmtId="0" fontId="3" fillId="0" borderId="0" xfId="0" applyFont="1" applyAlignment="1">
      <alignment horizontal="center" vertical="center" wrapText="1"/>
    </xf>
    <xf numFmtId="0" fontId="16" fillId="11" borderId="1" xfId="0" applyFont="1" applyFill="1" applyBorder="1" applyAlignment="1" applyProtection="1">
      <alignment horizontal="center" vertical="center" wrapText="1"/>
    </xf>
    <xf numFmtId="0" fontId="11" fillId="0" borderId="0" xfId="0" applyFont="1" applyProtection="1">
      <protection locked="0"/>
    </xf>
    <xf numFmtId="0" fontId="9" fillId="8" borderId="0" xfId="0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center" vertical="center"/>
    </xf>
    <xf numFmtId="0" fontId="1" fillId="0" borderId="0" xfId="0" applyFont="1" applyFill="1" applyProtection="1"/>
    <xf numFmtId="14" fontId="11" fillId="9" borderId="1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2" fillId="11" borderId="1" xfId="0" applyFont="1" applyFill="1" applyBorder="1" applyAlignment="1" applyProtection="1">
      <alignment horizontal="center" vertical="center" wrapText="1"/>
    </xf>
    <xf numFmtId="0" fontId="10" fillId="14" borderId="1" xfId="0" applyFont="1" applyFill="1" applyBorder="1" applyProtection="1"/>
    <xf numFmtId="2" fontId="11" fillId="12" borderId="1" xfId="0" applyNumberFormat="1" applyFont="1" applyFill="1" applyBorder="1" applyProtection="1"/>
    <xf numFmtId="0" fontId="11" fillId="11" borderId="3" xfId="0" applyFont="1" applyFill="1" applyBorder="1"/>
    <xf numFmtId="2" fontId="11" fillId="12" borderId="1" xfId="0" applyNumberFormat="1" applyFont="1" applyFill="1" applyBorder="1" applyAlignment="1" applyProtection="1">
      <alignment horizontal="center" vertical="center" wrapText="1"/>
    </xf>
    <xf numFmtId="2" fontId="11" fillId="12" borderId="1" xfId="0" applyNumberFormat="1" applyFont="1" applyFill="1" applyBorder="1"/>
    <xf numFmtId="0" fontId="9" fillId="8" borderId="0" xfId="0" applyFont="1" applyFill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  <protection locked="0"/>
    </xf>
    <xf numFmtId="0" fontId="11" fillId="9" borderId="8" xfId="0" applyFont="1" applyFill="1" applyBorder="1" applyAlignment="1" applyProtection="1">
      <alignment horizontal="center" vertical="center"/>
      <protection locked="0"/>
    </xf>
    <xf numFmtId="0" fontId="11" fillId="9" borderId="4" xfId="0" applyFont="1" applyFill="1" applyBorder="1" applyAlignment="1" applyProtection="1">
      <alignment horizontal="center" vertical="center"/>
      <protection locked="0"/>
    </xf>
    <xf numFmtId="0" fontId="3" fillId="11" borderId="1" xfId="0" applyFont="1" applyFill="1" applyBorder="1" applyAlignment="1" applyProtection="1">
      <alignment horizontal="center" vertical="center"/>
    </xf>
    <xf numFmtId="0" fontId="11" fillId="11" borderId="8" xfId="0" applyFont="1" applyFill="1" applyBorder="1" applyAlignment="1">
      <alignment horizontal="center"/>
    </xf>
    <xf numFmtId="0" fontId="11" fillId="11" borderId="4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10" xfId="0" applyFont="1" applyFill="1" applyBorder="1" applyAlignment="1" applyProtection="1">
      <alignment horizontal="center"/>
    </xf>
    <xf numFmtId="0" fontId="9" fillId="8" borderId="11" xfId="0" applyFont="1" applyFill="1" applyBorder="1" applyAlignment="1" applyProtection="1">
      <alignment horizontal="center"/>
    </xf>
    <xf numFmtId="0" fontId="8" fillId="8" borderId="12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9" fillId="8" borderId="15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/>
    </xf>
    <xf numFmtId="0" fontId="8" fillId="8" borderId="16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/>
    </xf>
    <xf numFmtId="2" fontId="11" fillId="9" borderId="1" xfId="0" applyNumberFormat="1" applyFont="1" applyFill="1" applyBorder="1" applyProtection="1">
      <protection locked="0"/>
    </xf>
    <xf numFmtId="2" fontId="11" fillId="9" borderId="1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8">
    <dxf>
      <font>
        <b/>
        <i val="0"/>
        <condense val="0"/>
        <extend val="0"/>
        <color indexed="12"/>
      </font>
      <fill>
        <patternFill>
          <bgColor indexed="51"/>
        </patternFill>
      </fill>
    </dxf>
    <dxf>
      <font>
        <b/>
        <i val="0"/>
        <condense val="0"/>
        <extend val="0"/>
        <color indexed="12"/>
      </font>
      <fill>
        <patternFill>
          <bgColor indexed="51"/>
        </patternFill>
      </fill>
    </dxf>
    <dxf>
      <font>
        <b/>
        <i val="0"/>
        <condense val="0"/>
        <extend val="0"/>
        <color indexed="12"/>
      </font>
      <fill>
        <patternFill>
          <bgColor indexed="51"/>
        </patternFill>
      </fill>
    </dxf>
    <dxf>
      <font>
        <b/>
        <i val="0"/>
        <condense val="0"/>
        <extend val="0"/>
        <color indexed="12"/>
      </font>
      <fill>
        <patternFill>
          <bgColor indexed="51"/>
        </patternFill>
      </fill>
    </dxf>
    <dxf>
      <font>
        <b/>
        <i val="0"/>
        <condense val="0"/>
        <extend val="0"/>
        <color indexed="12"/>
      </font>
      <fill>
        <patternFill>
          <bgColor indexed="51"/>
        </patternFill>
      </fill>
    </dxf>
    <dxf>
      <font>
        <b/>
        <i val="0"/>
        <condense val="0"/>
        <extend val="0"/>
        <color indexed="12"/>
      </font>
      <fill>
        <patternFill>
          <bgColor indexed="51"/>
        </patternFill>
      </fill>
    </dxf>
    <dxf>
      <font>
        <b/>
        <i val="0"/>
        <condense val="0"/>
        <extend val="0"/>
        <color indexed="12"/>
      </font>
      <fill>
        <patternFill>
          <bgColor indexed="51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aseline="0"/>
              <a:t>Histograma de freqüències per classes diamètriques</a:t>
            </a:r>
          </a:p>
        </c:rich>
      </c:tx>
      <c:layout>
        <c:manualLayout>
          <c:xMode val="edge"/>
          <c:yMode val="edge"/>
          <c:x val="0.3106213127571692"/>
          <c:y val="1.7482515284391847E-2"/>
        </c:manualLayout>
      </c:layout>
      <c:overlay val="0"/>
      <c:spPr>
        <a:gradFill rotWithShape="0">
          <a:gsLst>
            <a:gs pos="0">
              <a:srgbClr val="CCFFCC"/>
            </a:gs>
            <a:gs pos="100000">
              <a:srgbClr val="CCFFCC">
                <a:gamma/>
                <a:shade val="55294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title>
    <c:autoTitleDeleted val="0"/>
    <c:view3D>
      <c:rotX val="15"/>
      <c:hPercent val="5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0210631895687076E-2"/>
          <c:y val="9.730538922155689E-2"/>
          <c:w val="0.82748244734202592"/>
          <c:h val="0.74850299401197606"/>
        </c:manualLayout>
      </c:layout>
      <c:bar3DChart>
        <c:barDir val="col"/>
        <c:grouping val="clustered"/>
        <c:varyColors val="0"/>
        <c:ser>
          <c:idx val="0"/>
          <c:order val="0"/>
          <c:tx>
            <c:v>Nombre d'arbres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'Classes diamètriques'!$C$2:$J$2</c:f>
              <c:strCache>
                <c:ptCount val="8"/>
                <c:pt idx="0">
                  <c:v>Classe 0-5 (plançons)</c:v>
                </c:pt>
                <c:pt idx="1">
                  <c:v>Classe 5-10</c:v>
                </c:pt>
                <c:pt idx="2">
                  <c:v>Classe 10-15</c:v>
                </c:pt>
                <c:pt idx="3">
                  <c:v>Classe 15-20</c:v>
                </c:pt>
                <c:pt idx="4">
                  <c:v>Classe 20-25</c:v>
                </c:pt>
                <c:pt idx="5">
                  <c:v>Classe 25-30</c:v>
                </c:pt>
                <c:pt idx="6">
                  <c:v>Classe 30-35</c:v>
                </c:pt>
                <c:pt idx="7">
                  <c:v>Classe &gt;35</c:v>
                </c:pt>
              </c:strCache>
            </c:strRef>
          </c:cat>
          <c:val>
            <c:numRef>
              <c:f>'Classes diamètriques'!$C$3:$J$3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260352"/>
        <c:axId val="106266624"/>
        <c:axId val="0"/>
      </c:bar3DChart>
      <c:catAx>
        <c:axId val="10626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a-ES"/>
                  <a:t>Classes diamètriques</a:t>
                </a:r>
              </a:p>
            </c:rich>
          </c:tx>
          <c:layout>
            <c:manualLayout>
              <c:xMode val="edge"/>
              <c:yMode val="edge"/>
              <c:x val="0.39278560089717984"/>
              <c:y val="0.77972024455026978"/>
            </c:manualLayout>
          </c:layout>
          <c:overlay val="0"/>
          <c:spPr>
            <a:gradFill rotWithShape="0">
              <a:gsLst>
                <a:gs pos="0">
                  <a:srgbClr val="FFFF99"/>
                </a:gs>
                <a:gs pos="100000">
                  <a:srgbClr val="FFFF99">
                    <a:gamma/>
                    <a:shade val="83137"/>
                    <a:invGamma/>
                  </a:srgbClr>
                </a:gs>
              </a:gsLst>
              <a:lin ang="5400000" scaled="1"/>
            </a:gradFill>
            <a:ln w="3175">
              <a:solidFill>
                <a:srgbClr val="000000"/>
              </a:solidFill>
              <a:prstDash val="solid"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1062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26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 algn="ctr"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a-ES"/>
                  <a:t>Nombre d'arbres</a:t>
                </a:r>
              </a:p>
            </c:rich>
          </c:tx>
          <c:layout>
            <c:manualLayout>
              <c:xMode val="edge"/>
              <c:yMode val="edge"/>
              <c:x val="2.40481023121859E-2"/>
              <c:y val="0.3828671790277714"/>
            </c:manualLayout>
          </c:layout>
          <c:overlay val="0"/>
          <c:spPr>
            <a:gradFill rotWithShape="0">
              <a:gsLst>
                <a:gs pos="0">
                  <a:srgbClr val="FFFF99"/>
                </a:gs>
                <a:gs pos="100000">
                  <a:srgbClr val="FFFF99">
                    <a:gamma/>
                    <a:shade val="76863"/>
                    <a:invGamma/>
                  </a:srgbClr>
                </a:gs>
              </a:gsLst>
              <a:lin ang="0" scaled="1"/>
            </a:gradFill>
            <a:ln w="3175">
              <a:solidFill>
                <a:srgbClr val="000000"/>
              </a:solidFill>
              <a:prstDash val="solid"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10626035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a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a-ES" sz="1600"/>
              <a:t>Àrea</a:t>
            </a:r>
            <a:r>
              <a:rPr lang="ca-ES" sz="1600" baseline="0"/>
              <a:t> basal</a:t>
            </a:r>
            <a:r>
              <a:rPr lang="ca-ES" sz="1600"/>
              <a:t> per ha.</a:t>
            </a:r>
          </a:p>
        </c:rich>
      </c:tx>
      <c:layout>
        <c:manualLayout>
          <c:xMode val="edge"/>
          <c:yMode val="edge"/>
          <c:x val="0.47983458589415462"/>
          <c:y val="2.0338934712957151E-2"/>
        </c:manualLayout>
      </c:layout>
      <c:overlay val="0"/>
      <c:spPr>
        <a:solidFill>
          <a:srgbClr val="99CCFF"/>
        </a:solidFill>
        <a:ln w="3175">
          <a:solidFill>
            <a:srgbClr val="000000"/>
          </a:solidFill>
          <a:prstDash val="solid"/>
        </a:ln>
      </c:spPr>
    </c:title>
    <c:autoTitleDeleted val="0"/>
    <c:view3D>
      <c:rotX val="15"/>
      <c:hPercent val="5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457083764219251E-2"/>
          <c:y val="0.10847457627118648"/>
          <c:w val="0.91520165460186154"/>
          <c:h val="0.776271186440678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'Densitat. Àrea basal'!$G$3</c:f>
              <c:strCache>
                <c:ptCount val="1"/>
                <c:pt idx="0">
                  <c:v>AB per ha (m2/ha)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'Densitat. Àrea basal'!$A$4:$A$10</c:f>
              <c:strCache>
                <c:ptCount val="7"/>
                <c:pt idx="0">
                  <c:v>5-10</c:v>
                </c:pt>
                <c:pt idx="1">
                  <c:v>10-15</c:v>
                </c:pt>
                <c:pt idx="2">
                  <c:v>15-20</c:v>
                </c:pt>
                <c:pt idx="3">
                  <c:v>20-25</c:v>
                </c:pt>
                <c:pt idx="4">
                  <c:v>25-30</c:v>
                </c:pt>
                <c:pt idx="5">
                  <c:v>30-35</c:v>
                </c:pt>
                <c:pt idx="6">
                  <c:v>&gt;35</c:v>
                </c:pt>
              </c:strCache>
            </c:strRef>
          </c:cat>
          <c:val>
            <c:numRef>
              <c:f>'Densitat. Àrea basal'!$G$4:$G$10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791744"/>
        <c:axId val="113793664"/>
        <c:axId val="0"/>
      </c:bar3DChart>
      <c:catAx>
        <c:axId val="11379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a-ES"/>
                  <a:t>Classes diamètriques</a:t>
                </a:r>
              </a:p>
            </c:rich>
          </c:tx>
          <c:layout>
            <c:manualLayout>
              <c:xMode val="edge"/>
              <c:yMode val="edge"/>
              <c:x val="0.43019644283594988"/>
              <c:y val="0.92372872745745493"/>
            </c:manualLayout>
          </c:layout>
          <c:overlay val="0"/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11379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793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a-ES"/>
                  <a:t>m2/ha</a:t>
                </a:r>
              </a:p>
            </c:rich>
          </c:tx>
          <c:layout>
            <c:manualLayout>
              <c:xMode val="edge"/>
              <c:yMode val="edge"/>
              <c:x val="4.1365046760459274E-2"/>
              <c:y val="0.47966097616405773"/>
            </c:manualLayout>
          </c:layout>
          <c:overlay val="0"/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113791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a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a-ES"/>
              <a:t>Alçada segons l'edat</a:t>
            </a:r>
          </a:p>
        </c:rich>
      </c:tx>
      <c:layout>
        <c:manualLayout>
          <c:xMode val="edge"/>
          <c:yMode val="edge"/>
          <c:x val="0.37306534051664592"/>
          <c:y val="3.5820895522388062E-2"/>
        </c:manualLayout>
      </c:layout>
      <c:overlay val="0"/>
      <c:spPr>
        <a:solidFill>
          <a:srgbClr val="99CCFF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9.2879256965944249E-2"/>
          <c:y val="0.2"/>
          <c:w val="0.88544891640866874"/>
          <c:h val="0.58805970149253728"/>
        </c:manualLayout>
      </c:layout>
      <c:lineChart>
        <c:grouping val="standard"/>
        <c:varyColors val="0"/>
        <c:ser>
          <c:idx val="0"/>
          <c:order val="0"/>
          <c:tx>
            <c:strRef>
              <c:f>'Gràfic 3'!$A$3</c:f>
              <c:strCache>
                <c:ptCount val="1"/>
                <c:pt idx="0">
                  <c:v>Alçada (m)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80"/>
              </a:solidFill>
              <a:ln>
                <a:solidFill>
                  <a:srgbClr val="99CC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og"/>
            <c:forward val="1.5"/>
            <c:dispRSqr val="0"/>
            <c:dispEq val="1"/>
            <c:trendlineLbl>
              <c:layout>
                <c:manualLayout>
                  <c:x val="-0.83737587402285873"/>
                  <c:y val="-0.20895522388059704"/>
                </c:manualLayout>
              </c:layout>
              <c:numFmt formatCode="General" sourceLinked="0"/>
              <c:spPr>
                <a:solidFill>
                  <a:srgbClr val="FFFF99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ca-ES"/>
                </a:p>
              </c:txPr>
            </c:trendlineLbl>
          </c:trendline>
          <c:cat>
            <c:numRef>
              <c:f>'Gràfic 3'!$B$2:$AP$2</c:f>
              <c:numCache>
                <c:formatCode>General</c:formatCode>
                <c:ptCount val="41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</c:numCache>
            </c:numRef>
          </c:cat>
          <c:val>
            <c:numRef>
              <c:f>'Gràfic 3'!$B$3:$AP$3</c:f>
              <c:numCache>
                <c:formatCode>0.00</c:formatCode>
                <c:ptCount val="41"/>
                <c:pt idx="0" formatCode="General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54944"/>
        <c:axId val="113556480"/>
      </c:lineChart>
      <c:catAx>
        <c:axId val="11355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a-ES"/>
                  <a:t>Edat (anys)</a:t>
                </a:r>
              </a:p>
            </c:rich>
          </c:tx>
          <c:layout>
            <c:manualLayout>
              <c:xMode val="edge"/>
              <c:yMode val="edge"/>
              <c:x val="0.47678051079528377"/>
              <c:y val="0.88059701492537312"/>
            </c:manualLayout>
          </c:layout>
          <c:overlay val="0"/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113556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35564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a-ES"/>
                  <a:t>Alçada (m)</a:t>
                </a:r>
              </a:p>
            </c:rich>
          </c:tx>
          <c:layout>
            <c:manualLayout>
              <c:xMode val="edge"/>
              <c:yMode val="edge"/>
              <c:x val="1.238390092879257E-2"/>
              <c:y val="0.38805970149253732"/>
            </c:manualLayout>
          </c:layout>
          <c:overlay val="0"/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a-ES"/>
          </a:p>
        </c:txPr>
        <c:crossAx val="113554944"/>
        <c:crosses val="autoZero"/>
        <c:crossBetween val="between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a-ES"/>
    </a:p>
  </c:txPr>
  <c:printSettings>
    <c:headerFooter alignWithMargins="0"/>
    <c:pageMargins b="1" l="0.75000000000000011" r="0.75000000000000011" t="1" header="0" footer="0"/>
    <c:pageSetup paperSize="9" orientation="landscape" horizontalDpi="-3" verticalDpi="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7" workbookViewId="0"/>
  </sheetViews>
  <sheetProtection content="1" objects="1"/>
  <pageMargins left="0.59055118110236227" right="0.59055118110236227" top="0.59055118110236227" bottom="0.59055118110236227" header="0" footer="0"/>
  <pageSetup paperSize="9" orientation="landscape" horizontalDpi="4294967293" verticalDpi="300" r:id="rId1"/>
  <headerFooter alignWithMargins="0">
    <oddHeader>&amp;L&amp;"Arial,Cursiva"&amp;9&amp;UBiomassa i producció d'un bosc</oddHeader>
    <oddFooter xml:space="preserve">&amp;L&amp;"Arial,Cursiva"&amp;9&amp;UCamp d'Aprenentatge Can Santoi 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57" workbookViewId="0"/>
  </sheetViews>
  <pageMargins left="0.75" right="0.75" top="1" bottom="1" header="0" footer="0"/>
  <pageSetup paperSize="9" orientation="landscape" horizontalDpi="4294967293" verticalDpi="1200" r:id="rId1"/>
  <headerFooter alignWithMargins="0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12</xdr:row>
      <xdr:rowOff>152400</xdr:rowOff>
    </xdr:from>
    <xdr:to>
      <xdr:col>5</xdr:col>
      <xdr:colOff>323850</xdr:colOff>
      <xdr:row>21</xdr:row>
      <xdr:rowOff>19050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190500" y="3133725"/>
          <a:ext cx="3743325" cy="1323975"/>
        </a:xfrm>
        <a:prstGeom prst="rect">
          <a:avLst/>
        </a:prstGeom>
        <a:solidFill>
          <a:schemeClr val="accent5">
            <a:lumMod val="5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ca-ES" sz="900" b="1" i="0" strike="noStrike">
            <a:solidFill>
              <a:schemeClr val="bg1"/>
            </a:solidFill>
            <a:latin typeface="MS Sans Serif"/>
          </a:endParaRPr>
        </a:p>
        <a:p>
          <a:pPr algn="l" rtl="0">
            <a:defRPr sz="1000"/>
          </a:pPr>
          <a:r>
            <a:rPr lang="ca-ES" sz="900" b="1" i="0" strike="noStrike">
              <a:solidFill>
                <a:schemeClr val="bg1"/>
              </a:solidFill>
              <a:latin typeface="MS Sans Serif"/>
            </a:rPr>
            <a:t>Cel.les verdes:  introducció de dades</a:t>
          </a:r>
        </a:p>
        <a:p>
          <a:pPr algn="l" rtl="0">
            <a:defRPr sz="1000"/>
          </a:pPr>
          <a:endParaRPr lang="ca-ES" sz="900" b="1" i="0" strike="noStrike">
            <a:solidFill>
              <a:schemeClr val="bg1"/>
            </a:solidFill>
            <a:latin typeface="MS Sans Serif"/>
          </a:endParaRPr>
        </a:p>
        <a:p>
          <a:pPr algn="l" rtl="0">
            <a:defRPr sz="1000"/>
          </a:pPr>
          <a:r>
            <a:rPr lang="ca-ES" sz="900" b="1" i="0" strike="noStrike">
              <a:solidFill>
                <a:schemeClr val="bg1"/>
              </a:solidFill>
              <a:latin typeface="MS Sans Serif"/>
            </a:rPr>
            <a:t>Cel.les grogues: resultats qua apareixen automàticament</a:t>
          </a:r>
        </a:p>
        <a:p>
          <a:pPr algn="l" rtl="0">
            <a:defRPr sz="1000"/>
          </a:pPr>
          <a:endParaRPr lang="ca-ES" sz="900" b="1" i="0" strike="noStrike">
            <a:solidFill>
              <a:schemeClr val="bg1"/>
            </a:solidFill>
            <a:latin typeface="MS Sans Serif"/>
          </a:endParaRPr>
        </a:p>
        <a:p>
          <a:pPr algn="l" rtl="0">
            <a:defRPr sz="1000"/>
          </a:pPr>
          <a:r>
            <a:rPr lang="ca-ES" sz="900" b="1" i="0" strike="noStrike">
              <a:solidFill>
                <a:schemeClr val="bg1"/>
              </a:solidFill>
              <a:latin typeface="MS Sans Serif"/>
            </a:rPr>
            <a:t>L'aparició d'un triangle vermell a la cantonada d'una cel.la dóna accés a un ajut en forma de comentari si es situa el cursor damunt la cel.la.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171450</xdr:rowOff>
    </xdr:from>
    <xdr:to>
      <xdr:col>11</xdr:col>
      <xdr:colOff>133350</xdr:colOff>
      <xdr:row>5</xdr:row>
      <xdr:rowOff>19050</xdr:rowOff>
    </xdr:to>
    <xdr:sp macro="" textlink="">
      <xdr:nvSpPr>
        <xdr:cNvPr id="4" name="3 Rectángulo redondeado"/>
        <xdr:cNvSpPr/>
      </xdr:nvSpPr>
      <xdr:spPr bwMode="auto">
        <a:xfrm>
          <a:off x="6162675" y="171450"/>
          <a:ext cx="1905000" cy="571500"/>
        </a:xfrm>
        <a:prstGeom prst="round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s-ES" sz="1100"/>
            <a:t>H=h* (tg</a:t>
          </a:r>
          <a:r>
            <a:rPr lang="es-ES" sz="1100" baseline="0"/>
            <a:t> a -tg c)/(tg b - tg c)</a:t>
          </a:r>
          <a:endParaRPr lang="es-ES" sz="1100"/>
        </a:p>
      </xdr:txBody>
    </xdr:sp>
    <xdr:clientData/>
  </xdr:twoCellAnchor>
  <xdr:twoCellAnchor>
    <xdr:from>
      <xdr:col>7</xdr:col>
      <xdr:colOff>523884</xdr:colOff>
      <xdr:row>3</xdr:row>
      <xdr:rowOff>133350</xdr:rowOff>
    </xdr:from>
    <xdr:to>
      <xdr:col>8</xdr:col>
      <xdr:colOff>228601</xdr:colOff>
      <xdr:row>5</xdr:row>
      <xdr:rowOff>161924</xdr:rowOff>
    </xdr:to>
    <xdr:cxnSp macro="">
      <xdr:nvCxnSpPr>
        <xdr:cNvPr id="8" name="7 Conector recto de flecha"/>
        <xdr:cNvCxnSpPr>
          <a:stCxn id="4" idx="1"/>
        </xdr:cNvCxnSpPr>
      </xdr:nvCxnSpPr>
      <xdr:spPr bwMode="auto">
        <a:xfrm rot="10800000" flipV="1">
          <a:off x="5657859" y="457200"/>
          <a:ext cx="504817" cy="428624"/>
        </a:xfrm>
        <a:prstGeom prst="straightConnector1">
          <a:avLst/>
        </a:prstGeom>
        <a:ln w="19050"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80210</xdr:colOff>
      <xdr:row>6</xdr:row>
      <xdr:rowOff>28575</xdr:rowOff>
    </xdr:from>
    <xdr:to>
      <xdr:col>12</xdr:col>
      <xdr:colOff>476250</xdr:colOff>
      <xdr:row>17</xdr:row>
      <xdr:rowOff>138907</xdr:rowOff>
    </xdr:to>
    <xdr:pic>
      <xdr:nvPicPr>
        <xdr:cNvPr id="1125" name="Picture 1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33235" y="1295400"/>
          <a:ext cx="3063040" cy="2424907"/>
        </a:xfrm>
        <a:prstGeom prst="rect">
          <a:avLst/>
        </a:prstGeom>
        <a:ln w="3175">
          <a:solidFill>
            <a:schemeClr val="tx1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2</xdr:row>
      <xdr:rowOff>47625</xdr:rowOff>
    </xdr:from>
    <xdr:to>
      <xdr:col>2</xdr:col>
      <xdr:colOff>276225</xdr:colOff>
      <xdr:row>2</xdr:row>
      <xdr:rowOff>123825</xdr:rowOff>
    </xdr:to>
    <xdr:sp macro="" textlink="">
      <xdr:nvSpPr>
        <xdr:cNvPr id="5214" name="AutoShape 1"/>
        <xdr:cNvSpPr>
          <a:spLocks noChangeArrowheads="1"/>
        </xdr:cNvSpPr>
      </xdr:nvSpPr>
      <xdr:spPr bwMode="auto">
        <a:xfrm>
          <a:off x="1028700" y="647700"/>
          <a:ext cx="276225" cy="76200"/>
        </a:xfrm>
        <a:prstGeom prst="rightArrow">
          <a:avLst>
            <a:gd name="adj1" fmla="val 50000"/>
            <a:gd name="adj2" fmla="val 90625"/>
          </a:avLst>
        </a:prstGeom>
        <a:solidFill>
          <a:srgbClr val="FF66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1</xdr:col>
      <xdr:colOff>581025</xdr:colOff>
      <xdr:row>3</xdr:row>
      <xdr:rowOff>57150</xdr:rowOff>
    </xdr:from>
    <xdr:to>
      <xdr:col>2</xdr:col>
      <xdr:colOff>276225</xdr:colOff>
      <xdr:row>3</xdr:row>
      <xdr:rowOff>133350</xdr:rowOff>
    </xdr:to>
    <xdr:sp macro="" textlink="">
      <xdr:nvSpPr>
        <xdr:cNvPr id="5215" name="AutoShape 15"/>
        <xdr:cNvSpPr>
          <a:spLocks noChangeArrowheads="1"/>
        </xdr:cNvSpPr>
      </xdr:nvSpPr>
      <xdr:spPr bwMode="auto">
        <a:xfrm>
          <a:off x="1028700" y="819150"/>
          <a:ext cx="276225" cy="76200"/>
        </a:xfrm>
        <a:prstGeom prst="rightArrow">
          <a:avLst>
            <a:gd name="adj1" fmla="val 50000"/>
            <a:gd name="adj2" fmla="val 90625"/>
          </a:avLst>
        </a:prstGeom>
        <a:solidFill>
          <a:srgbClr val="FF66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500260" cy="6370617"/>
    <xdr:graphicFrame macro="">
      <xdr:nvGraphicFramePr>
        <xdr:cNvPr id="2" name="Gràfic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4737"/>
    <xdr:graphicFrame macro="">
      <xdr:nvGraphicFramePr>
        <xdr:cNvPr id="2" name="Gràfic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19050</xdr:rowOff>
    </xdr:from>
    <xdr:to>
      <xdr:col>17</xdr:col>
      <xdr:colOff>57150</xdr:colOff>
      <xdr:row>22</xdr:row>
      <xdr:rowOff>133350</xdr:rowOff>
    </xdr:to>
    <xdr:graphicFrame macro="">
      <xdr:nvGraphicFramePr>
        <xdr:cNvPr id="61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workbookViewId="0">
      <selection activeCell="I23" sqref="I23"/>
    </sheetView>
  </sheetViews>
  <sheetFormatPr baseColWidth="10" defaultColWidth="11.42578125" defaultRowHeight="12.75" x14ac:dyDescent="0.2"/>
  <cols>
    <col min="1" max="1" width="3" customWidth="1"/>
    <col min="2" max="2" width="14.5703125" customWidth="1"/>
    <col min="3" max="3" width="11.140625" customWidth="1"/>
    <col min="4" max="4" width="13.7109375" customWidth="1"/>
    <col min="5" max="5" width="11.140625" customWidth="1"/>
    <col min="6" max="6" width="15.140625" customWidth="1"/>
    <col min="7" max="7" width="11.140625" customWidth="1"/>
  </cols>
  <sheetData>
    <row r="1" spans="2:7" ht="30" customHeight="1" x14ac:dyDescent="0.2">
      <c r="B1" s="121" t="s">
        <v>98</v>
      </c>
      <c r="C1" s="121"/>
      <c r="D1" s="121"/>
      <c r="E1" s="121"/>
      <c r="F1" s="121"/>
      <c r="G1" s="121"/>
    </row>
    <row r="3" spans="2:7" ht="25.5" customHeight="1" x14ac:dyDescent="0.2">
      <c r="B3" s="47" t="s">
        <v>95</v>
      </c>
      <c r="C3" s="68"/>
      <c r="D3" s="48" t="s">
        <v>96</v>
      </c>
      <c r="E3" s="68"/>
      <c r="F3" s="47" t="s">
        <v>1</v>
      </c>
      <c r="G3" s="68"/>
    </row>
    <row r="4" spans="2:7" x14ac:dyDescent="0.2">
      <c r="B4" s="45"/>
      <c r="C4" s="45"/>
      <c r="D4" s="45"/>
      <c r="E4" s="45"/>
      <c r="F4" s="45"/>
      <c r="G4" s="45"/>
    </row>
    <row r="5" spans="2:7" ht="25.5" customHeight="1" x14ac:dyDescent="0.2">
      <c r="B5" s="47" t="s">
        <v>97</v>
      </c>
      <c r="C5" s="122"/>
      <c r="D5" s="123"/>
      <c r="E5" s="123"/>
      <c r="F5" s="123"/>
      <c r="G5" s="124"/>
    </row>
    <row r="6" spans="2:7" x14ac:dyDescent="0.2">
      <c r="B6" s="45"/>
      <c r="C6" s="45"/>
      <c r="D6" s="45"/>
      <c r="E6" s="45"/>
      <c r="F6" s="45"/>
      <c r="G6" s="45"/>
    </row>
    <row r="7" spans="2:7" ht="25.5" customHeight="1" x14ac:dyDescent="0.2">
      <c r="B7" s="47" t="s">
        <v>99</v>
      </c>
      <c r="C7" s="113"/>
      <c r="D7" s="47" t="s">
        <v>100</v>
      </c>
      <c r="E7" s="68"/>
      <c r="F7" s="47" t="s">
        <v>107</v>
      </c>
      <c r="G7" s="69"/>
    </row>
    <row r="8" spans="2:7" x14ac:dyDescent="0.2">
      <c r="B8" s="45"/>
      <c r="C8" s="45"/>
      <c r="D8" s="45"/>
      <c r="E8" s="45"/>
      <c r="F8" s="45"/>
      <c r="G8" s="45"/>
    </row>
    <row r="9" spans="2:7" ht="25.5" customHeight="1" x14ac:dyDescent="0.2">
      <c r="B9" s="47" t="s">
        <v>103</v>
      </c>
      <c r="C9" s="68"/>
      <c r="D9" s="47" t="s">
        <v>101</v>
      </c>
      <c r="E9" s="68"/>
      <c r="F9" s="47" t="s">
        <v>102</v>
      </c>
      <c r="G9" s="68"/>
    </row>
    <row r="10" spans="2:7" x14ac:dyDescent="0.2">
      <c r="B10" s="45"/>
      <c r="C10" s="45"/>
      <c r="D10" s="45"/>
      <c r="E10" s="45"/>
      <c r="F10" s="45"/>
      <c r="G10" s="45"/>
    </row>
    <row r="11" spans="2:7" ht="25.5" customHeight="1" x14ac:dyDescent="0.2">
      <c r="B11" s="47" t="s">
        <v>104</v>
      </c>
      <c r="C11" s="68"/>
      <c r="D11" s="47" t="s">
        <v>105</v>
      </c>
      <c r="E11" s="68"/>
      <c r="F11" s="47" t="s">
        <v>106</v>
      </c>
      <c r="G11" s="68"/>
    </row>
    <row r="12" spans="2:7" x14ac:dyDescent="0.2">
      <c r="B12" s="45"/>
      <c r="C12" s="45"/>
      <c r="D12" s="45"/>
      <c r="E12" s="45"/>
      <c r="F12" s="45"/>
      <c r="G12" s="45"/>
    </row>
    <row r="13" spans="2:7" x14ac:dyDescent="0.2">
      <c r="B13" s="45"/>
      <c r="C13" s="45"/>
      <c r="D13" s="45"/>
      <c r="E13" s="45"/>
      <c r="F13" s="45"/>
      <c r="G13" s="45"/>
    </row>
    <row r="14" spans="2:7" x14ac:dyDescent="0.2">
      <c r="B14" s="45"/>
      <c r="C14" s="45"/>
      <c r="D14" s="45"/>
      <c r="E14" s="45"/>
      <c r="F14" s="45"/>
      <c r="G14" s="45"/>
    </row>
    <row r="15" spans="2:7" x14ac:dyDescent="0.2">
      <c r="B15" s="45"/>
      <c r="C15" s="45"/>
      <c r="D15" s="45"/>
      <c r="E15" s="45"/>
      <c r="F15" s="45"/>
      <c r="G15" s="45"/>
    </row>
  </sheetData>
  <sheetProtection sheet="1" objects="1" scenarios="1"/>
  <mergeCells count="2">
    <mergeCell ref="B1:G1"/>
    <mergeCell ref="C5:G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showGridLines="0" workbookViewId="0">
      <selection activeCell="H30" sqref="H30"/>
    </sheetView>
  </sheetViews>
  <sheetFormatPr baseColWidth="10" defaultColWidth="9.140625" defaultRowHeight="12.75" x14ac:dyDescent="0.2"/>
  <cols>
    <col min="1" max="1" width="9.140625" customWidth="1"/>
    <col min="2" max="2" width="36.28515625" customWidth="1"/>
    <col min="3" max="3" width="14.42578125" customWidth="1"/>
    <col min="4" max="4" width="17.85546875" customWidth="1"/>
  </cols>
  <sheetData>
    <row r="2" spans="2:4" ht="18" x14ac:dyDescent="0.35">
      <c r="B2" s="138" t="s">
        <v>113</v>
      </c>
      <c r="C2" s="139"/>
      <c r="D2" s="139"/>
    </row>
    <row r="4" spans="2:4" ht="21" customHeight="1" x14ac:dyDescent="0.2">
      <c r="B4" s="100"/>
      <c r="C4" s="102" t="s">
        <v>74</v>
      </c>
      <c r="D4" s="47" t="s">
        <v>109</v>
      </c>
    </row>
    <row r="5" spans="2:4" ht="21" customHeight="1" x14ac:dyDescent="0.2">
      <c r="B5" s="101" t="s">
        <v>79</v>
      </c>
      <c r="C5" s="98">
        <f>'Densitat. Àrea basal'!B13</f>
        <v>0</v>
      </c>
      <c r="D5" s="98">
        <f>'Densitat. Àrea basal'!C13</f>
        <v>0</v>
      </c>
    </row>
    <row r="6" spans="2:4" ht="21" customHeight="1" x14ac:dyDescent="0.2">
      <c r="B6" s="101" t="s">
        <v>75</v>
      </c>
      <c r="C6" s="99">
        <f>'Densitat. Àrea basal'!F13/10000</f>
        <v>0</v>
      </c>
      <c r="D6" s="99">
        <f>'Densitat. Àrea basal'!G13</f>
        <v>0</v>
      </c>
    </row>
    <row r="7" spans="2:4" ht="21" customHeight="1" x14ac:dyDescent="0.2">
      <c r="B7" s="101" t="s">
        <v>9</v>
      </c>
      <c r="C7" s="99">
        <f>Biomassa!G13</f>
        <v>0</v>
      </c>
      <c r="D7" s="99">
        <f>Biomassa!G15</f>
        <v>0</v>
      </c>
    </row>
    <row r="8" spans="2:4" ht="21" customHeight="1" x14ac:dyDescent="0.2">
      <c r="B8" s="101" t="s">
        <v>76</v>
      </c>
      <c r="C8" s="99">
        <f>Biomassa!M13</f>
        <v>0</v>
      </c>
      <c r="D8" s="99">
        <f>Biomassa!M15</f>
        <v>0</v>
      </c>
    </row>
    <row r="9" spans="2:4" ht="21" customHeight="1" x14ac:dyDescent="0.2">
      <c r="B9" s="101" t="s">
        <v>112</v>
      </c>
      <c r="C9" s="99">
        <f>C7-C8</f>
        <v>0</v>
      </c>
      <c r="D9" s="99">
        <f>D7-D8</f>
        <v>0</v>
      </c>
    </row>
    <row r="10" spans="2:4" ht="21" customHeight="1" x14ac:dyDescent="0.2">
      <c r="B10" s="101" t="s">
        <v>77</v>
      </c>
      <c r="C10" s="99">
        <f>Producció!H13</f>
        <v>0</v>
      </c>
      <c r="D10" s="99">
        <f>Producció!H15</f>
        <v>0</v>
      </c>
    </row>
    <row r="11" spans="2:4" ht="21" customHeight="1" x14ac:dyDescent="0.2">
      <c r="B11" s="118" t="s">
        <v>114</v>
      </c>
      <c r="C11" s="120" t="e">
        <f>IF(C10=0,"",C10/C8)*100</f>
        <v>#VALUE!</v>
      </c>
      <c r="D11" s="120" t="e">
        <f>IF(D10=0,"",D10/D8)*100</f>
        <v>#VALUE!</v>
      </c>
    </row>
  </sheetData>
  <sheetProtection sheet="1" objects="1" scenarios="1"/>
  <mergeCells count="1">
    <mergeCell ref="B2:D2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35" sqref="J35"/>
    </sheetView>
  </sheetViews>
  <sheetFormatPr baseColWidth="10" defaultColWidth="9.140625" defaultRowHeight="12.75" x14ac:dyDescent="0.2"/>
  <cols>
    <col min="1" max="1" width="9.140625" customWidth="1"/>
    <col min="2" max="42" width="5.7109375" customWidth="1"/>
  </cols>
  <sheetData>
    <row r="1" spans="1:42" ht="24" x14ac:dyDescent="0.2">
      <c r="A1" s="11"/>
      <c r="B1" s="140" t="s">
        <v>56</v>
      </c>
      <c r="C1" s="141"/>
      <c r="D1" s="141"/>
      <c r="E1" s="141"/>
      <c r="F1" s="141"/>
      <c r="G1" s="141"/>
      <c r="H1" s="141"/>
      <c r="I1" s="141"/>
      <c r="J1" s="141"/>
      <c r="K1" s="14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</row>
    <row r="2" spans="1:42" x14ac:dyDescent="0.2">
      <c r="A2" s="7" t="s">
        <v>58</v>
      </c>
      <c r="B2" s="7">
        <v>0</v>
      </c>
      <c r="C2" s="7">
        <v>2</v>
      </c>
      <c r="D2" s="7">
        <v>4</v>
      </c>
      <c r="E2" s="7">
        <v>6</v>
      </c>
      <c r="F2" s="7">
        <v>8</v>
      </c>
      <c r="G2" s="7">
        <v>10</v>
      </c>
      <c r="H2" s="7">
        <v>12</v>
      </c>
      <c r="I2" s="7">
        <v>14</v>
      </c>
      <c r="J2" s="7">
        <v>16</v>
      </c>
      <c r="K2" s="7">
        <v>18</v>
      </c>
      <c r="L2" s="7">
        <v>20</v>
      </c>
      <c r="M2" s="7">
        <v>22</v>
      </c>
      <c r="N2" s="7">
        <v>24</v>
      </c>
      <c r="O2" s="7">
        <v>26</v>
      </c>
      <c r="P2" s="7">
        <v>28</v>
      </c>
      <c r="Q2" s="7">
        <v>30</v>
      </c>
      <c r="R2" s="7">
        <v>32</v>
      </c>
      <c r="S2" s="7">
        <v>34</v>
      </c>
      <c r="T2" s="7">
        <v>36</v>
      </c>
      <c r="U2" s="7">
        <v>38</v>
      </c>
      <c r="V2" s="7">
        <v>40</v>
      </c>
      <c r="W2" s="7">
        <v>42</v>
      </c>
      <c r="X2" s="7">
        <v>44</v>
      </c>
      <c r="Y2" s="7">
        <v>46</v>
      </c>
      <c r="Z2" s="7">
        <v>48</v>
      </c>
      <c r="AA2" s="7">
        <v>50</v>
      </c>
      <c r="AB2" s="7">
        <v>52</v>
      </c>
      <c r="AC2" s="7">
        <v>54</v>
      </c>
      <c r="AD2" s="7">
        <v>56</v>
      </c>
      <c r="AE2" s="7">
        <v>58</v>
      </c>
      <c r="AF2" s="7">
        <v>60</v>
      </c>
      <c r="AG2" s="7">
        <v>62</v>
      </c>
      <c r="AH2" s="7">
        <v>64</v>
      </c>
      <c r="AI2" s="7">
        <v>66</v>
      </c>
      <c r="AJ2" s="7">
        <v>68</v>
      </c>
      <c r="AK2" s="7">
        <v>70</v>
      </c>
      <c r="AL2" s="7">
        <v>72</v>
      </c>
      <c r="AM2" s="7">
        <v>74</v>
      </c>
      <c r="AN2" s="7">
        <v>76</v>
      </c>
      <c r="AO2" s="7">
        <v>78</v>
      </c>
      <c r="AP2" s="7">
        <v>80</v>
      </c>
    </row>
    <row r="3" spans="1:42" x14ac:dyDescent="0.2">
      <c r="A3" s="7" t="s">
        <v>57</v>
      </c>
      <c r="B3" s="29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</row>
    <row r="4" spans="1:42" x14ac:dyDescent="0.2">
      <c r="A4" s="11"/>
    </row>
    <row r="5" spans="1:42" x14ac:dyDescent="0.2">
      <c r="A5" s="7" t="s">
        <v>59</v>
      </c>
    </row>
    <row r="6" spans="1:42" x14ac:dyDescent="0.2">
      <c r="A6" s="11"/>
    </row>
    <row r="7" spans="1:42" x14ac:dyDescent="0.2">
      <c r="A7" s="11"/>
    </row>
    <row r="8" spans="1:42" x14ac:dyDescent="0.2">
      <c r="A8" s="11"/>
    </row>
    <row r="9" spans="1:42" x14ac:dyDescent="0.2">
      <c r="A9" s="11"/>
    </row>
    <row r="10" spans="1:42" x14ac:dyDescent="0.2">
      <c r="A10" s="11"/>
    </row>
    <row r="11" spans="1:42" x14ac:dyDescent="0.2">
      <c r="A11" s="11"/>
    </row>
    <row r="12" spans="1:42" x14ac:dyDescent="0.2">
      <c r="A12" s="11"/>
    </row>
    <row r="13" spans="1:42" x14ac:dyDescent="0.2">
      <c r="A13" s="11"/>
    </row>
    <row r="14" spans="1:42" x14ac:dyDescent="0.2">
      <c r="A14" s="11"/>
    </row>
    <row r="15" spans="1:42" x14ac:dyDescent="0.2">
      <c r="A15" s="11"/>
    </row>
    <row r="16" spans="1:42" x14ac:dyDescent="0.2">
      <c r="A16" s="11"/>
    </row>
    <row r="17" spans="1:1" x14ac:dyDescent="0.2">
      <c r="A17" s="11"/>
    </row>
    <row r="18" spans="1:1" x14ac:dyDescent="0.2">
      <c r="A18" s="11"/>
    </row>
    <row r="19" spans="1:1" x14ac:dyDescent="0.2">
      <c r="A19" s="11"/>
    </row>
    <row r="20" spans="1:1" x14ac:dyDescent="0.2">
      <c r="A20" s="11"/>
    </row>
    <row r="21" spans="1:1" x14ac:dyDescent="0.2">
      <c r="A21" s="11"/>
    </row>
    <row r="22" spans="1:1" x14ac:dyDescent="0.2">
      <c r="A22" s="11"/>
    </row>
    <row r="23" spans="1:1" x14ac:dyDescent="0.2">
      <c r="A23" s="11"/>
    </row>
  </sheetData>
  <mergeCells count="1">
    <mergeCell ref="B1:K1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orientation="landscape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47"/>
  <sheetViews>
    <sheetView showGridLines="0" workbookViewId="0">
      <selection activeCell="F5" sqref="F5 E8:G8"/>
    </sheetView>
  </sheetViews>
  <sheetFormatPr baseColWidth="10" defaultColWidth="10" defaultRowHeight="12.75" x14ac:dyDescent="0.2"/>
  <cols>
    <col min="1" max="1" width="2.42578125" style="89" customWidth="1"/>
    <col min="2" max="3" width="10" style="89" customWidth="1"/>
    <col min="4" max="4" width="12.85546875" style="89" customWidth="1"/>
    <col min="5" max="7" width="10" style="89" customWidth="1"/>
    <col min="8" max="8" width="12" style="89" customWidth="1"/>
    <col min="9" max="16384" width="10" style="89"/>
  </cols>
  <sheetData>
    <row r="1" spans="2:9" ht="25.5" customHeight="1" x14ac:dyDescent="0.2">
      <c r="B1" s="121" t="s">
        <v>60</v>
      </c>
      <c r="C1" s="121"/>
      <c r="D1" s="121"/>
      <c r="E1" s="121"/>
      <c r="F1" s="121"/>
      <c r="G1" s="121"/>
      <c r="H1" s="121"/>
    </row>
    <row r="2" spans="2:9" ht="14.25" customHeight="1" x14ac:dyDescent="0.2">
      <c r="B2" s="111"/>
      <c r="C2" s="111"/>
      <c r="D2" s="111"/>
      <c r="E2" s="111"/>
      <c r="F2" s="111"/>
      <c r="G2" s="111"/>
      <c r="H2" s="111"/>
      <c r="I2" s="112"/>
    </row>
    <row r="3" spans="2:9" ht="15.75" customHeight="1" x14ac:dyDescent="0.2">
      <c r="B3" s="125" t="s">
        <v>110</v>
      </c>
      <c r="C3" s="125"/>
      <c r="D3" s="125"/>
      <c r="E3" s="114"/>
      <c r="F3" s="111"/>
      <c r="G3" s="111"/>
      <c r="H3" s="111"/>
      <c r="I3" s="112"/>
    </row>
    <row r="5" spans="2:9" ht="18.75" customHeight="1" x14ac:dyDescent="0.2">
      <c r="B5" s="125" t="s">
        <v>93</v>
      </c>
      <c r="C5" s="125"/>
      <c r="D5" s="125"/>
      <c r="E5" s="125"/>
      <c r="F5" s="49"/>
    </row>
    <row r="7" spans="2:9" ht="32.25" customHeight="1" x14ac:dyDescent="0.2">
      <c r="B7" s="44" t="s">
        <v>35</v>
      </c>
      <c r="C7" s="44" t="s">
        <v>87</v>
      </c>
      <c r="D7" s="44" t="s">
        <v>88</v>
      </c>
      <c r="E7" s="44" t="s">
        <v>89</v>
      </c>
      <c r="F7" s="44" t="s">
        <v>90</v>
      </c>
      <c r="G7" s="44" t="s">
        <v>91</v>
      </c>
      <c r="H7" s="44" t="s">
        <v>92</v>
      </c>
    </row>
    <row r="8" spans="2:9" ht="15" customHeight="1" x14ac:dyDescent="0.2">
      <c r="B8" s="43">
        <v>1</v>
      </c>
      <c r="C8" s="42"/>
      <c r="D8" s="41" t="str">
        <f>IF(C8=0,"",(C8/2)^2*PI())</f>
        <v/>
      </c>
      <c r="E8" s="25"/>
      <c r="F8" s="1"/>
      <c r="G8" s="1"/>
      <c r="H8" s="41" t="str">
        <f t="shared" ref="H8:H47" si="0">IF(F8="","",$F$5*(TAN(E8*0.0174532)-TAN(G8*0.0174532))/(TAN(F8*0.0174532)-TAN(G8*0.0174532)))</f>
        <v/>
      </c>
    </row>
    <row r="9" spans="2:9" ht="15" customHeight="1" x14ac:dyDescent="0.2">
      <c r="B9" s="43">
        <v>2</v>
      </c>
      <c r="C9" s="24"/>
      <c r="D9" s="41" t="str">
        <f t="shared" ref="D9:D47" si="1">IF(C9=0,"",(C9/2)^2*PI())</f>
        <v/>
      </c>
      <c r="E9" s="1"/>
      <c r="F9" s="1"/>
      <c r="G9" s="1"/>
      <c r="H9" s="41" t="str">
        <f t="shared" si="0"/>
        <v/>
      </c>
    </row>
    <row r="10" spans="2:9" ht="15" customHeight="1" x14ac:dyDescent="0.2">
      <c r="B10" s="43">
        <v>3</v>
      </c>
      <c r="C10" s="24"/>
      <c r="D10" s="41" t="str">
        <f t="shared" si="1"/>
        <v/>
      </c>
      <c r="E10" s="1"/>
      <c r="F10" s="1"/>
      <c r="G10" s="1"/>
      <c r="H10" s="41" t="str">
        <f t="shared" si="0"/>
        <v/>
      </c>
    </row>
    <row r="11" spans="2:9" ht="15" customHeight="1" x14ac:dyDescent="0.2">
      <c r="B11" s="43">
        <v>4</v>
      </c>
      <c r="C11" s="24"/>
      <c r="D11" s="41" t="str">
        <f t="shared" si="1"/>
        <v/>
      </c>
      <c r="E11" s="1"/>
      <c r="F11" s="1"/>
      <c r="G11" s="1"/>
      <c r="H11" s="41" t="str">
        <f t="shared" si="0"/>
        <v/>
      </c>
    </row>
    <row r="12" spans="2:9" ht="15" customHeight="1" x14ac:dyDescent="0.2">
      <c r="B12" s="43">
        <v>5</v>
      </c>
      <c r="C12" s="24"/>
      <c r="D12" s="41" t="str">
        <f t="shared" si="1"/>
        <v/>
      </c>
      <c r="E12" s="1"/>
      <c r="F12" s="1"/>
      <c r="G12" s="1"/>
      <c r="H12" s="41" t="str">
        <f t="shared" si="0"/>
        <v/>
      </c>
    </row>
    <row r="13" spans="2:9" ht="15" customHeight="1" x14ac:dyDescent="0.2">
      <c r="B13" s="43">
        <v>6</v>
      </c>
      <c r="C13" s="24"/>
      <c r="D13" s="41" t="str">
        <f t="shared" si="1"/>
        <v/>
      </c>
      <c r="E13" s="1"/>
      <c r="F13" s="1"/>
      <c r="G13" s="1"/>
      <c r="H13" s="41" t="str">
        <f t="shared" si="0"/>
        <v/>
      </c>
    </row>
    <row r="14" spans="2:9" ht="15" customHeight="1" x14ac:dyDescent="0.2">
      <c r="B14" s="43">
        <v>7</v>
      </c>
      <c r="C14" s="24"/>
      <c r="D14" s="41" t="str">
        <f t="shared" si="1"/>
        <v/>
      </c>
      <c r="E14" s="1"/>
      <c r="F14" s="1"/>
      <c r="G14" s="1"/>
      <c r="H14" s="41" t="str">
        <f t="shared" si="0"/>
        <v/>
      </c>
    </row>
    <row r="15" spans="2:9" ht="15" customHeight="1" x14ac:dyDescent="0.2">
      <c r="B15" s="43">
        <v>8</v>
      </c>
      <c r="C15" s="24"/>
      <c r="D15" s="41" t="str">
        <f t="shared" si="1"/>
        <v/>
      </c>
      <c r="E15" s="1"/>
      <c r="F15" s="1"/>
      <c r="G15" s="1"/>
      <c r="H15" s="41" t="str">
        <f t="shared" si="0"/>
        <v/>
      </c>
    </row>
    <row r="16" spans="2:9" ht="15" customHeight="1" x14ac:dyDescent="0.2">
      <c r="B16" s="43">
        <v>9</v>
      </c>
      <c r="C16" s="24"/>
      <c r="D16" s="41" t="str">
        <f t="shared" si="1"/>
        <v/>
      </c>
      <c r="E16" s="1"/>
      <c r="F16" s="1"/>
      <c r="G16" s="1"/>
      <c r="H16" s="41" t="str">
        <f t="shared" si="0"/>
        <v/>
      </c>
    </row>
    <row r="17" spans="2:10" ht="15" customHeight="1" x14ac:dyDescent="0.2">
      <c r="B17" s="43">
        <v>10</v>
      </c>
      <c r="C17" s="24"/>
      <c r="D17" s="41" t="str">
        <f t="shared" si="1"/>
        <v/>
      </c>
      <c r="E17" s="1"/>
      <c r="F17" s="1"/>
      <c r="G17" s="1"/>
      <c r="H17" s="41" t="str">
        <f t="shared" si="0"/>
        <v/>
      </c>
    </row>
    <row r="18" spans="2:10" ht="15" customHeight="1" x14ac:dyDescent="0.2">
      <c r="B18" s="43">
        <v>11</v>
      </c>
      <c r="C18" s="24"/>
      <c r="D18" s="41" t="str">
        <f t="shared" si="1"/>
        <v/>
      </c>
      <c r="E18" s="1"/>
      <c r="F18" s="1"/>
      <c r="G18" s="1"/>
      <c r="H18" s="41" t="str">
        <f t="shared" si="0"/>
        <v/>
      </c>
    </row>
    <row r="19" spans="2:10" ht="15" customHeight="1" x14ac:dyDescent="0.2">
      <c r="B19" s="43">
        <v>12</v>
      </c>
      <c r="C19" s="24"/>
      <c r="D19" s="41" t="str">
        <f t="shared" si="1"/>
        <v/>
      </c>
      <c r="E19" s="1"/>
      <c r="F19" s="1"/>
      <c r="G19" s="1"/>
      <c r="H19" s="41" t="str">
        <f t="shared" si="0"/>
        <v/>
      </c>
    </row>
    <row r="20" spans="2:10" ht="15" customHeight="1" x14ac:dyDescent="0.2">
      <c r="B20" s="43">
        <v>13</v>
      </c>
      <c r="C20" s="24"/>
      <c r="D20" s="41" t="str">
        <f t="shared" si="1"/>
        <v/>
      </c>
      <c r="E20" s="1"/>
      <c r="F20" s="1"/>
      <c r="G20" s="1"/>
      <c r="H20" s="41" t="str">
        <f t="shared" si="0"/>
        <v/>
      </c>
    </row>
    <row r="21" spans="2:10" ht="15" customHeight="1" x14ac:dyDescent="0.2">
      <c r="B21" s="43">
        <v>14</v>
      </c>
      <c r="C21" s="24"/>
      <c r="D21" s="41" t="str">
        <f t="shared" si="1"/>
        <v/>
      </c>
      <c r="E21" s="1"/>
      <c r="F21" s="1"/>
      <c r="G21" s="1"/>
      <c r="H21" s="41" t="str">
        <f t="shared" si="0"/>
        <v/>
      </c>
    </row>
    <row r="22" spans="2:10" ht="15" customHeight="1" x14ac:dyDescent="0.2">
      <c r="B22" s="43">
        <v>15</v>
      </c>
      <c r="C22" s="24"/>
      <c r="D22" s="41" t="str">
        <f t="shared" si="1"/>
        <v/>
      </c>
      <c r="E22" s="1"/>
      <c r="F22" s="1"/>
      <c r="G22" s="1"/>
      <c r="H22" s="41" t="str">
        <f t="shared" si="0"/>
        <v/>
      </c>
      <c r="J22" s="90"/>
    </row>
    <row r="23" spans="2:10" ht="15" customHeight="1" x14ac:dyDescent="0.2">
      <c r="B23" s="43">
        <v>16</v>
      </c>
      <c r="C23" s="24"/>
      <c r="D23" s="41" t="str">
        <f t="shared" si="1"/>
        <v/>
      </c>
      <c r="E23" s="1"/>
      <c r="F23" s="1"/>
      <c r="G23" s="1"/>
      <c r="H23" s="41" t="str">
        <f t="shared" si="0"/>
        <v/>
      </c>
    </row>
    <row r="24" spans="2:10" ht="15" customHeight="1" x14ac:dyDescent="0.2">
      <c r="B24" s="43">
        <v>17</v>
      </c>
      <c r="C24" s="24"/>
      <c r="D24" s="41" t="str">
        <f t="shared" si="1"/>
        <v/>
      </c>
      <c r="E24" s="1"/>
      <c r="F24" s="1"/>
      <c r="G24" s="1"/>
      <c r="H24" s="41" t="str">
        <f t="shared" si="0"/>
        <v/>
      </c>
    </row>
    <row r="25" spans="2:10" ht="15" customHeight="1" x14ac:dyDescent="0.2">
      <c r="B25" s="43">
        <v>18</v>
      </c>
      <c r="C25" s="24"/>
      <c r="D25" s="41" t="str">
        <f t="shared" si="1"/>
        <v/>
      </c>
      <c r="E25" s="1"/>
      <c r="F25" s="1"/>
      <c r="G25" s="1"/>
      <c r="H25" s="41" t="str">
        <f t="shared" si="0"/>
        <v/>
      </c>
    </row>
    <row r="26" spans="2:10" ht="15" customHeight="1" x14ac:dyDescent="0.2">
      <c r="B26" s="43">
        <v>19</v>
      </c>
      <c r="C26" s="24"/>
      <c r="D26" s="41" t="str">
        <f t="shared" si="1"/>
        <v/>
      </c>
      <c r="E26" s="1"/>
      <c r="F26" s="1"/>
      <c r="G26" s="1"/>
      <c r="H26" s="41" t="str">
        <f t="shared" si="0"/>
        <v/>
      </c>
    </row>
    <row r="27" spans="2:10" ht="15" customHeight="1" x14ac:dyDescent="0.2">
      <c r="B27" s="43">
        <v>20</v>
      </c>
      <c r="C27" s="24"/>
      <c r="D27" s="41" t="str">
        <f t="shared" si="1"/>
        <v/>
      </c>
      <c r="E27" s="1"/>
      <c r="F27" s="1"/>
      <c r="G27" s="1"/>
      <c r="H27" s="41" t="str">
        <f t="shared" si="0"/>
        <v/>
      </c>
    </row>
    <row r="28" spans="2:10" ht="15" customHeight="1" x14ac:dyDescent="0.2">
      <c r="B28" s="43">
        <v>21</v>
      </c>
      <c r="C28" s="24"/>
      <c r="D28" s="41" t="str">
        <f t="shared" si="1"/>
        <v/>
      </c>
      <c r="E28" s="1"/>
      <c r="F28" s="1"/>
      <c r="G28" s="1"/>
      <c r="H28" s="41" t="str">
        <f t="shared" si="0"/>
        <v/>
      </c>
    </row>
    <row r="29" spans="2:10" ht="15" customHeight="1" x14ac:dyDescent="0.2">
      <c r="B29" s="43">
        <v>22</v>
      </c>
      <c r="C29" s="24"/>
      <c r="D29" s="41" t="str">
        <f t="shared" si="1"/>
        <v/>
      </c>
      <c r="E29" s="1"/>
      <c r="F29" s="1"/>
      <c r="G29" s="1"/>
      <c r="H29" s="41" t="str">
        <f t="shared" si="0"/>
        <v/>
      </c>
    </row>
    <row r="30" spans="2:10" ht="15" customHeight="1" x14ac:dyDescent="0.2">
      <c r="B30" s="43">
        <v>23</v>
      </c>
      <c r="C30" s="24"/>
      <c r="D30" s="41" t="str">
        <f t="shared" si="1"/>
        <v/>
      </c>
      <c r="E30" s="1"/>
      <c r="F30" s="1"/>
      <c r="G30" s="1"/>
      <c r="H30" s="41" t="str">
        <f t="shared" si="0"/>
        <v/>
      </c>
    </row>
    <row r="31" spans="2:10" ht="15" customHeight="1" x14ac:dyDescent="0.2">
      <c r="B31" s="43">
        <v>24</v>
      </c>
      <c r="C31" s="24"/>
      <c r="D31" s="41" t="str">
        <f t="shared" si="1"/>
        <v/>
      </c>
      <c r="E31" s="1"/>
      <c r="F31" s="1"/>
      <c r="G31" s="1"/>
      <c r="H31" s="41" t="str">
        <f t="shared" si="0"/>
        <v/>
      </c>
    </row>
    <row r="32" spans="2:10" ht="15" customHeight="1" x14ac:dyDescent="0.2">
      <c r="B32" s="43">
        <v>25</v>
      </c>
      <c r="C32" s="24"/>
      <c r="D32" s="41" t="str">
        <f t="shared" si="1"/>
        <v/>
      </c>
      <c r="E32" s="1"/>
      <c r="F32" s="1"/>
      <c r="G32" s="1"/>
      <c r="H32" s="41" t="str">
        <f t="shared" si="0"/>
        <v/>
      </c>
    </row>
    <row r="33" spans="2:8" ht="15" customHeight="1" x14ac:dyDescent="0.2">
      <c r="B33" s="43">
        <v>26</v>
      </c>
      <c r="C33" s="24"/>
      <c r="D33" s="41" t="str">
        <f t="shared" si="1"/>
        <v/>
      </c>
      <c r="E33" s="1"/>
      <c r="F33" s="1"/>
      <c r="G33" s="1"/>
      <c r="H33" s="41" t="str">
        <f t="shared" si="0"/>
        <v/>
      </c>
    </row>
    <row r="34" spans="2:8" ht="15" customHeight="1" x14ac:dyDescent="0.2">
      <c r="B34" s="43">
        <v>27</v>
      </c>
      <c r="C34" s="24"/>
      <c r="D34" s="41" t="str">
        <f t="shared" si="1"/>
        <v/>
      </c>
      <c r="E34" s="1"/>
      <c r="F34" s="1"/>
      <c r="G34" s="1"/>
      <c r="H34" s="41" t="str">
        <f t="shared" si="0"/>
        <v/>
      </c>
    </row>
    <row r="35" spans="2:8" ht="15" customHeight="1" x14ac:dyDescent="0.2">
      <c r="B35" s="43">
        <v>28</v>
      </c>
      <c r="C35" s="24"/>
      <c r="D35" s="41" t="str">
        <f t="shared" si="1"/>
        <v/>
      </c>
      <c r="E35" s="1"/>
      <c r="F35" s="1"/>
      <c r="G35" s="1"/>
      <c r="H35" s="41" t="str">
        <f t="shared" si="0"/>
        <v/>
      </c>
    </row>
    <row r="36" spans="2:8" ht="15" customHeight="1" x14ac:dyDescent="0.2">
      <c r="B36" s="43">
        <v>29</v>
      </c>
      <c r="C36" s="24"/>
      <c r="D36" s="41" t="str">
        <f t="shared" si="1"/>
        <v/>
      </c>
      <c r="E36" s="1"/>
      <c r="F36" s="1"/>
      <c r="G36" s="1"/>
      <c r="H36" s="41" t="str">
        <f t="shared" si="0"/>
        <v/>
      </c>
    </row>
    <row r="37" spans="2:8" ht="15" customHeight="1" x14ac:dyDescent="0.2">
      <c r="B37" s="43">
        <v>30</v>
      </c>
      <c r="C37" s="42"/>
      <c r="D37" s="41" t="str">
        <f t="shared" si="1"/>
        <v/>
      </c>
      <c r="E37" s="1"/>
      <c r="F37" s="1"/>
      <c r="G37" s="1"/>
      <c r="H37" s="41" t="str">
        <f t="shared" si="0"/>
        <v/>
      </c>
    </row>
    <row r="38" spans="2:8" ht="15" customHeight="1" x14ac:dyDescent="0.2">
      <c r="B38" s="43">
        <v>31</v>
      </c>
      <c r="C38" s="24"/>
      <c r="D38" s="41" t="str">
        <f t="shared" si="1"/>
        <v/>
      </c>
      <c r="E38" s="1"/>
      <c r="F38" s="1"/>
      <c r="G38" s="1"/>
      <c r="H38" s="41" t="str">
        <f t="shared" si="0"/>
        <v/>
      </c>
    </row>
    <row r="39" spans="2:8" ht="15" customHeight="1" x14ac:dyDescent="0.2">
      <c r="B39" s="43">
        <v>32</v>
      </c>
      <c r="C39" s="24"/>
      <c r="D39" s="41" t="str">
        <f t="shared" si="1"/>
        <v/>
      </c>
      <c r="E39" s="1"/>
      <c r="F39" s="1"/>
      <c r="G39" s="1"/>
      <c r="H39" s="41" t="str">
        <f t="shared" si="0"/>
        <v/>
      </c>
    </row>
    <row r="40" spans="2:8" ht="15" customHeight="1" x14ac:dyDescent="0.2">
      <c r="B40" s="43">
        <v>33</v>
      </c>
      <c r="C40" s="24"/>
      <c r="D40" s="41" t="str">
        <f t="shared" si="1"/>
        <v/>
      </c>
      <c r="E40" s="1"/>
      <c r="F40" s="1"/>
      <c r="G40" s="1"/>
      <c r="H40" s="41" t="str">
        <f t="shared" si="0"/>
        <v/>
      </c>
    </row>
    <row r="41" spans="2:8" ht="15" customHeight="1" x14ac:dyDescent="0.2">
      <c r="B41" s="43">
        <v>34</v>
      </c>
      <c r="C41" s="24"/>
      <c r="D41" s="41" t="str">
        <f t="shared" si="1"/>
        <v/>
      </c>
      <c r="E41" s="1"/>
      <c r="F41" s="1"/>
      <c r="G41" s="1"/>
      <c r="H41" s="41" t="str">
        <f t="shared" si="0"/>
        <v/>
      </c>
    </row>
    <row r="42" spans="2:8" ht="15" customHeight="1" x14ac:dyDescent="0.2">
      <c r="B42" s="43">
        <v>35</v>
      </c>
      <c r="C42" s="24"/>
      <c r="D42" s="41" t="str">
        <f t="shared" si="1"/>
        <v/>
      </c>
      <c r="E42" s="1"/>
      <c r="F42" s="1"/>
      <c r="G42" s="1"/>
      <c r="H42" s="41" t="str">
        <f t="shared" si="0"/>
        <v/>
      </c>
    </row>
    <row r="43" spans="2:8" ht="15" customHeight="1" x14ac:dyDescent="0.2">
      <c r="B43" s="43">
        <v>36</v>
      </c>
      <c r="C43" s="24"/>
      <c r="D43" s="41" t="str">
        <f t="shared" si="1"/>
        <v/>
      </c>
      <c r="E43" s="1"/>
      <c r="F43" s="1"/>
      <c r="G43" s="1"/>
      <c r="H43" s="41" t="str">
        <f t="shared" si="0"/>
        <v/>
      </c>
    </row>
    <row r="44" spans="2:8" ht="15" customHeight="1" x14ac:dyDescent="0.2">
      <c r="B44" s="43">
        <v>37</v>
      </c>
      <c r="C44" s="24"/>
      <c r="D44" s="41" t="str">
        <f t="shared" si="1"/>
        <v/>
      </c>
      <c r="E44" s="1"/>
      <c r="F44" s="1"/>
      <c r="G44" s="1"/>
      <c r="H44" s="41" t="str">
        <f t="shared" si="0"/>
        <v/>
      </c>
    </row>
    <row r="45" spans="2:8" ht="15" customHeight="1" x14ac:dyDescent="0.2">
      <c r="B45" s="43">
        <v>38</v>
      </c>
      <c r="C45" s="24"/>
      <c r="D45" s="41" t="str">
        <f t="shared" si="1"/>
        <v/>
      </c>
      <c r="E45" s="1"/>
      <c r="F45" s="1"/>
      <c r="G45" s="1"/>
      <c r="H45" s="41" t="str">
        <f t="shared" si="0"/>
        <v/>
      </c>
    </row>
    <row r="46" spans="2:8" ht="15" customHeight="1" x14ac:dyDescent="0.2">
      <c r="B46" s="43">
        <v>39</v>
      </c>
      <c r="C46" s="24"/>
      <c r="D46" s="41" t="str">
        <f t="shared" si="1"/>
        <v/>
      </c>
      <c r="E46" s="1"/>
      <c r="F46" s="1"/>
      <c r="G46" s="1"/>
      <c r="H46" s="41" t="str">
        <f t="shared" si="0"/>
        <v/>
      </c>
    </row>
    <row r="47" spans="2:8" ht="15" customHeight="1" x14ac:dyDescent="0.2">
      <c r="B47" s="43">
        <v>40</v>
      </c>
      <c r="C47" s="24"/>
      <c r="D47" s="41" t="str">
        <f t="shared" si="1"/>
        <v/>
      </c>
      <c r="E47" s="1"/>
      <c r="F47" s="1"/>
      <c r="G47" s="1"/>
      <c r="H47" s="41" t="str">
        <f t="shared" si="0"/>
        <v/>
      </c>
    </row>
  </sheetData>
  <sheetProtection sheet="1" objects="1" scenarios="1"/>
  <mergeCells count="3">
    <mergeCell ref="B1:H1"/>
    <mergeCell ref="B5:E5"/>
    <mergeCell ref="B3:D3"/>
  </mergeCells>
  <phoneticPr fontId="0" type="noConversion"/>
  <dataValidations count="2">
    <dataValidation type="decimal" operator="greaterThanOrEqual" allowBlank="1" showInputMessage="1" showErrorMessage="1" errorTitle="Detecció d'errada" error="Heu d'introduir el valor del diàmetre normal de l'arbre, expressat en cm i amb dos decimals (recordeu, per a diàmetres més grans o iguals a 5 cm)." sqref="C8:C47">
      <formula1>5</formula1>
    </dataValidation>
    <dataValidation type="whole" allowBlank="1" showInputMessage="1" showErrorMessage="1" errorTitle="Detecció d'errada" error="Heu d'introduir un valor enter:_x000a_· entre 0 i 90 graus, si la lectura de l'angle és per sobre l'hortzontal de la visual;_x000a_· entre -90 i 0, si la lectura de l'angle és per sota de l'horitzontal de la visual." sqref="E8:G47">
      <formula1>-90</formula1>
      <formula2>90</formula2>
    </dataValidation>
  </dataValidations>
  <printOptions gridLines="1"/>
  <pageMargins left="0.78749999999999998" right="0.78749999999999998" top="0.98472222222222228" bottom="0.78749999999999998" header="0" footer="0"/>
  <pageSetup paperSize="9" orientation="portrait" horizontalDpi="1200" verticalDpi="1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34"/>
  <sheetViews>
    <sheetView workbookViewId="0">
      <selection activeCell="H31" sqref="H31"/>
    </sheetView>
  </sheetViews>
  <sheetFormatPr baseColWidth="10" defaultColWidth="11.42578125" defaultRowHeight="12.75" x14ac:dyDescent="0.2"/>
  <cols>
    <col min="1" max="1" width="3.140625" style="4" customWidth="1"/>
    <col min="2" max="3" width="11.42578125" style="4"/>
    <col min="4" max="4" width="4.5703125" style="4" customWidth="1"/>
    <col min="5" max="5" width="12.7109375" style="4" customWidth="1"/>
    <col min="6" max="16384" width="11.42578125" style="4"/>
  </cols>
  <sheetData>
    <row r="1" spans="2:8" ht="18" x14ac:dyDescent="0.2">
      <c r="B1" s="121" t="s">
        <v>80</v>
      </c>
      <c r="C1" s="121"/>
      <c r="D1" s="121"/>
      <c r="E1" s="121"/>
      <c r="F1" s="121"/>
      <c r="G1" s="121"/>
      <c r="H1" s="121"/>
    </row>
    <row r="4" spans="2:8" ht="30.75" customHeight="1" x14ac:dyDescent="0.2">
      <c r="B4" s="91" t="s">
        <v>85</v>
      </c>
      <c r="C4" s="44" t="s">
        <v>94</v>
      </c>
      <c r="D4" s="92"/>
      <c r="E4" s="44" t="s">
        <v>86</v>
      </c>
      <c r="F4" s="44" t="s">
        <v>81</v>
      </c>
    </row>
    <row r="5" spans="2:8" ht="15" customHeight="1" x14ac:dyDescent="0.2">
      <c r="B5" s="93">
        <v>1</v>
      </c>
      <c r="C5" s="97"/>
      <c r="D5" s="88"/>
      <c r="E5" s="93">
        <v>1</v>
      </c>
      <c r="F5" s="97"/>
    </row>
    <row r="6" spans="2:8" ht="15" customHeight="1" x14ac:dyDescent="0.2">
      <c r="B6" s="93">
        <v>2</v>
      </c>
      <c r="C6" s="97"/>
      <c r="D6" s="88"/>
      <c r="E6" s="93">
        <v>2</v>
      </c>
      <c r="F6" s="97"/>
    </row>
    <row r="7" spans="2:8" ht="15" customHeight="1" x14ac:dyDescent="0.2">
      <c r="B7" s="93">
        <v>3</v>
      </c>
      <c r="C7" s="97"/>
      <c r="D7" s="88"/>
      <c r="E7" s="93">
        <v>3</v>
      </c>
      <c r="F7" s="97"/>
    </row>
    <row r="8" spans="2:8" ht="15" customHeight="1" x14ac:dyDescent="0.2">
      <c r="B8" s="93">
        <v>4</v>
      </c>
      <c r="C8" s="97"/>
      <c r="D8" s="88"/>
      <c r="E8" s="93">
        <v>4</v>
      </c>
      <c r="F8" s="97"/>
    </row>
    <row r="9" spans="2:8" ht="15" customHeight="1" x14ac:dyDescent="0.2">
      <c r="B9" s="93">
        <v>5</v>
      </c>
      <c r="C9" s="97"/>
      <c r="D9" s="88"/>
      <c r="E9" s="93">
        <v>5</v>
      </c>
      <c r="F9" s="97"/>
    </row>
    <row r="10" spans="2:8" ht="15" customHeight="1" x14ac:dyDescent="0.2">
      <c r="B10" s="93">
        <v>6</v>
      </c>
      <c r="C10" s="97"/>
      <c r="D10" s="88"/>
      <c r="E10" s="93">
        <v>6</v>
      </c>
      <c r="F10" s="97"/>
    </row>
    <row r="11" spans="2:8" ht="15" customHeight="1" x14ac:dyDescent="0.2">
      <c r="B11" s="93">
        <v>7</v>
      </c>
      <c r="C11" s="97"/>
      <c r="D11" s="88"/>
      <c r="E11" s="93">
        <v>7</v>
      </c>
      <c r="F11" s="97"/>
    </row>
    <row r="12" spans="2:8" ht="15" customHeight="1" x14ac:dyDescent="0.2">
      <c r="B12" s="93">
        <v>8</v>
      </c>
      <c r="C12" s="97"/>
      <c r="D12" s="88"/>
      <c r="E12" s="93">
        <v>8</v>
      </c>
      <c r="F12" s="97"/>
    </row>
    <row r="13" spans="2:8" ht="15" customHeight="1" x14ac:dyDescent="0.2">
      <c r="B13" s="93">
        <v>9</v>
      </c>
      <c r="C13" s="97"/>
      <c r="D13" s="88"/>
      <c r="E13" s="93">
        <v>9</v>
      </c>
      <c r="F13" s="97"/>
    </row>
    <row r="14" spans="2:8" ht="15" customHeight="1" x14ac:dyDescent="0.2">
      <c r="B14" s="93">
        <v>10</v>
      </c>
      <c r="C14" s="97"/>
      <c r="D14" s="88"/>
      <c r="E14" s="93">
        <v>10</v>
      </c>
      <c r="F14" s="97"/>
    </row>
    <row r="15" spans="2:8" ht="15" customHeight="1" x14ac:dyDescent="0.2">
      <c r="B15" s="93">
        <v>11</v>
      </c>
      <c r="C15" s="97"/>
      <c r="D15" s="88"/>
      <c r="E15" s="93">
        <v>11</v>
      </c>
      <c r="F15" s="97"/>
    </row>
    <row r="16" spans="2:8" ht="15" customHeight="1" x14ac:dyDescent="0.2">
      <c r="B16" s="93">
        <v>12</v>
      </c>
      <c r="C16" s="97"/>
      <c r="D16" s="88"/>
      <c r="E16" s="93">
        <v>12</v>
      </c>
      <c r="F16" s="97"/>
    </row>
    <row r="17" spans="2:6" ht="15" customHeight="1" x14ac:dyDescent="0.2">
      <c r="B17" s="93">
        <v>13</v>
      </c>
      <c r="C17" s="97"/>
      <c r="D17" s="88"/>
      <c r="E17" s="93">
        <v>13</v>
      </c>
      <c r="F17" s="97"/>
    </row>
    <row r="18" spans="2:6" ht="15" customHeight="1" x14ac:dyDescent="0.2">
      <c r="B18" s="93">
        <v>14</v>
      </c>
      <c r="C18" s="97"/>
      <c r="D18" s="88"/>
      <c r="E18" s="93">
        <v>14</v>
      </c>
      <c r="F18" s="97"/>
    </row>
    <row r="19" spans="2:6" ht="15" customHeight="1" x14ac:dyDescent="0.2">
      <c r="B19" s="93">
        <v>15</v>
      </c>
      <c r="C19" s="97"/>
      <c r="D19" s="88"/>
      <c r="E19" s="93">
        <v>15</v>
      </c>
      <c r="F19" s="97"/>
    </row>
    <row r="20" spans="2:6" ht="15" customHeight="1" x14ac:dyDescent="0.2">
      <c r="B20" s="93">
        <v>16</v>
      </c>
      <c r="C20" s="97"/>
      <c r="D20" s="88"/>
      <c r="E20" s="93">
        <v>16</v>
      </c>
      <c r="F20" s="97"/>
    </row>
    <row r="21" spans="2:6" ht="15" customHeight="1" x14ac:dyDescent="0.2">
      <c r="B21" s="93">
        <v>17</v>
      </c>
      <c r="C21" s="97"/>
      <c r="D21" s="88"/>
      <c r="E21" s="93">
        <v>17</v>
      </c>
      <c r="F21" s="97"/>
    </row>
    <row r="22" spans="2:6" ht="15" customHeight="1" x14ac:dyDescent="0.2">
      <c r="B22" s="93">
        <v>18</v>
      </c>
      <c r="C22" s="97"/>
      <c r="D22" s="88"/>
      <c r="E22" s="93">
        <v>18</v>
      </c>
      <c r="F22" s="97"/>
    </row>
    <row r="23" spans="2:6" ht="15" customHeight="1" x14ac:dyDescent="0.2">
      <c r="B23" s="93">
        <v>19</v>
      </c>
      <c r="C23" s="97"/>
      <c r="D23" s="88"/>
      <c r="E23" s="93">
        <v>19</v>
      </c>
      <c r="F23" s="97"/>
    </row>
    <row r="24" spans="2:6" ht="15" customHeight="1" x14ac:dyDescent="0.2">
      <c r="B24" s="93">
        <v>20</v>
      </c>
      <c r="C24" s="97"/>
      <c r="D24" s="88"/>
      <c r="E24" s="93">
        <v>20</v>
      </c>
      <c r="F24" s="97"/>
    </row>
    <row r="25" spans="2:6" ht="15" customHeight="1" x14ac:dyDescent="0.2">
      <c r="B25" s="93">
        <v>21</v>
      </c>
      <c r="C25" s="97"/>
      <c r="D25" s="88"/>
      <c r="E25" s="93">
        <v>21</v>
      </c>
      <c r="F25" s="97"/>
    </row>
    <row r="26" spans="2:6" ht="15" customHeight="1" x14ac:dyDescent="0.2">
      <c r="B26" s="93">
        <v>22</v>
      </c>
      <c r="C26" s="97"/>
      <c r="D26" s="88"/>
      <c r="E26" s="93">
        <v>22</v>
      </c>
      <c r="F26" s="97"/>
    </row>
    <row r="27" spans="2:6" ht="15" customHeight="1" x14ac:dyDescent="0.2">
      <c r="B27" s="93">
        <v>23</v>
      </c>
      <c r="C27" s="97"/>
      <c r="D27" s="88"/>
      <c r="E27" s="93">
        <v>23</v>
      </c>
      <c r="F27" s="97"/>
    </row>
    <row r="28" spans="2:6" ht="15" customHeight="1" x14ac:dyDescent="0.2">
      <c r="B28" s="93">
        <v>24</v>
      </c>
      <c r="C28" s="97"/>
      <c r="D28" s="88"/>
      <c r="E28" s="93">
        <v>24</v>
      </c>
      <c r="F28" s="97"/>
    </row>
    <row r="29" spans="2:6" ht="15" customHeight="1" x14ac:dyDescent="0.2">
      <c r="B29" s="93">
        <v>25</v>
      </c>
      <c r="C29" s="97"/>
      <c r="D29" s="88"/>
      <c r="E29" s="93">
        <v>25</v>
      </c>
      <c r="F29" s="97"/>
    </row>
    <row r="30" spans="2:6" ht="15" customHeight="1" x14ac:dyDescent="0.2">
      <c r="B30" s="93">
        <v>26</v>
      </c>
      <c r="C30" s="97"/>
      <c r="D30" s="88"/>
      <c r="E30" s="93">
        <v>26</v>
      </c>
      <c r="F30" s="97"/>
    </row>
    <row r="32" spans="2:6" ht="26.25" customHeight="1" x14ac:dyDescent="0.2">
      <c r="B32" s="44" t="s">
        <v>82</v>
      </c>
      <c r="C32" s="94">
        <f>COUNTA(C5:C30)</f>
        <v>0</v>
      </c>
      <c r="D32" s="88"/>
      <c r="E32" s="96" t="s">
        <v>83</v>
      </c>
      <c r="F32" s="94">
        <f>COUNTA(F5:F30)</f>
        <v>0</v>
      </c>
    </row>
    <row r="34" spans="2:6" ht="26.25" customHeight="1" x14ac:dyDescent="0.2">
      <c r="B34" s="44" t="s">
        <v>45</v>
      </c>
      <c r="C34" s="119" t="str">
        <f>IF(C32=0,"",AVERAGE(C5:C30))</f>
        <v/>
      </c>
      <c r="D34" s="95"/>
      <c r="E34" s="44" t="s">
        <v>108</v>
      </c>
      <c r="F34" s="119" t="str">
        <f>IF(F32=0,"",AVERAGE(F5:F30))</f>
        <v/>
      </c>
    </row>
  </sheetData>
  <sheetProtection sheet="1" objects="1" scenarios="1"/>
  <mergeCells count="1">
    <mergeCell ref="B1:H1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showGridLines="0" workbookViewId="0">
      <pane ySplit="7" topLeftCell="A8" activePane="bottomLeft" state="frozen"/>
      <selection pane="bottomLeft" activeCell="I20" sqref="I20"/>
    </sheetView>
  </sheetViews>
  <sheetFormatPr baseColWidth="10" defaultColWidth="9.140625" defaultRowHeight="12.75" x14ac:dyDescent="0.2"/>
  <cols>
    <col min="1" max="1" width="7.7109375" customWidth="1"/>
    <col min="2" max="3" width="10.85546875" customWidth="1"/>
    <col min="4" max="10" width="12.7109375" customWidth="1"/>
    <col min="11" max="11" width="12.42578125" hidden="1" customWidth="1"/>
    <col min="12" max="17" width="6.7109375" hidden="1" customWidth="1"/>
  </cols>
  <sheetData>
    <row r="1" spans="1:17" ht="23.25" customHeight="1" x14ac:dyDescent="0.2">
      <c r="A1" s="2"/>
      <c r="B1" s="2"/>
      <c r="C1" s="128" t="s">
        <v>61</v>
      </c>
      <c r="D1" s="128"/>
      <c r="E1" s="128"/>
      <c r="F1" s="128"/>
      <c r="G1" s="128"/>
      <c r="H1" s="128"/>
      <c r="I1" s="128"/>
      <c r="J1" s="129"/>
    </row>
    <row r="2" spans="1:17" s="6" customFormat="1" ht="27.75" customHeight="1" x14ac:dyDescent="0.2">
      <c r="A2" s="50"/>
      <c r="B2" s="50"/>
      <c r="C2" s="59" t="s">
        <v>84</v>
      </c>
      <c r="D2" s="60" t="s">
        <v>37</v>
      </c>
      <c r="E2" s="61" t="s">
        <v>38</v>
      </c>
      <c r="F2" s="61" t="s">
        <v>39</v>
      </c>
      <c r="G2" s="61" t="s">
        <v>40</v>
      </c>
      <c r="H2" s="61" t="s">
        <v>41</v>
      </c>
      <c r="I2" s="61" t="s">
        <v>42</v>
      </c>
      <c r="J2" s="61" t="s">
        <v>43</v>
      </c>
    </row>
    <row r="3" spans="1:17" ht="15" customHeight="1" x14ac:dyDescent="0.2">
      <c r="A3" s="126" t="s">
        <v>1</v>
      </c>
      <c r="B3" s="127"/>
      <c r="C3" s="58">
        <f>'Plançons i arbres morts'!C32</f>
        <v>0</v>
      </c>
      <c r="D3" s="57">
        <f t="shared" ref="D3:J3" si="0">COUNT(D8:D47)</f>
        <v>0</v>
      </c>
      <c r="E3" s="51">
        <f t="shared" si="0"/>
        <v>0</v>
      </c>
      <c r="F3" s="51">
        <f t="shared" si="0"/>
        <v>0</v>
      </c>
      <c r="G3" s="51">
        <f t="shared" si="0"/>
        <v>0</v>
      </c>
      <c r="H3" s="51">
        <f t="shared" si="0"/>
        <v>0</v>
      </c>
      <c r="I3" s="51">
        <f t="shared" si="0"/>
        <v>0</v>
      </c>
      <c r="J3" s="51">
        <f t="shared" si="0"/>
        <v>0</v>
      </c>
    </row>
    <row r="4" spans="1:17" ht="15" customHeight="1" x14ac:dyDescent="0.2">
      <c r="A4" s="126" t="s">
        <v>44</v>
      </c>
      <c r="B4" s="127"/>
      <c r="C4" s="62"/>
      <c r="D4" s="52" t="str">
        <f t="shared" ref="D4:J4" si="1">IF(D3=0,"0",AVERAGE(D8:D47))</f>
        <v>0</v>
      </c>
      <c r="E4" s="52" t="str">
        <f t="shared" si="1"/>
        <v>0</v>
      </c>
      <c r="F4" s="52" t="str">
        <f t="shared" si="1"/>
        <v>0</v>
      </c>
      <c r="G4" s="52" t="str">
        <f t="shared" si="1"/>
        <v>0</v>
      </c>
      <c r="H4" s="52" t="str">
        <f t="shared" si="1"/>
        <v>0</v>
      </c>
      <c r="I4" s="52" t="str">
        <f t="shared" si="1"/>
        <v>0</v>
      </c>
      <c r="J4" s="52" t="str">
        <f t="shared" si="1"/>
        <v>0</v>
      </c>
    </row>
    <row r="5" spans="1:17" ht="15" customHeight="1" x14ac:dyDescent="0.2">
      <c r="A5" s="126" t="s">
        <v>46</v>
      </c>
      <c r="B5" s="127"/>
      <c r="C5" s="62"/>
      <c r="D5" s="53"/>
      <c r="E5" s="53"/>
      <c r="F5" s="53"/>
      <c r="G5" s="53"/>
      <c r="H5" s="53"/>
      <c r="I5" s="53"/>
      <c r="J5" s="53"/>
      <c r="K5" s="18" t="s">
        <v>47</v>
      </c>
      <c r="L5" s="10" t="s">
        <v>48</v>
      </c>
      <c r="M5" s="10" t="s">
        <v>49</v>
      </c>
      <c r="N5" s="10" t="s">
        <v>50</v>
      </c>
      <c r="O5" s="10" t="s">
        <v>51</v>
      </c>
      <c r="P5" s="10" t="s">
        <v>52</v>
      </c>
      <c r="Q5" s="10" t="s">
        <v>53</v>
      </c>
    </row>
    <row r="6" spans="1:17" s="2" customFormat="1" ht="3.75" customHeight="1" x14ac:dyDescent="0.2">
      <c r="A6" s="54"/>
      <c r="B6" s="54"/>
      <c r="C6" s="54"/>
      <c r="D6" s="55"/>
      <c r="E6" s="55"/>
      <c r="F6" s="55"/>
      <c r="G6" s="55"/>
      <c r="H6" s="55"/>
      <c r="I6" s="55"/>
      <c r="J6" s="56"/>
    </row>
    <row r="7" spans="1:17" s="13" customFormat="1" ht="15" customHeight="1" x14ac:dyDescent="0.2">
      <c r="A7" s="47" t="s">
        <v>35</v>
      </c>
      <c r="B7" s="47" t="s">
        <v>36</v>
      </c>
      <c r="C7" s="63"/>
      <c r="D7" s="65" t="s">
        <v>37</v>
      </c>
      <c r="E7" s="65" t="s">
        <v>38</v>
      </c>
      <c r="F7" s="47" t="s">
        <v>39</v>
      </c>
      <c r="G7" s="47" t="s">
        <v>40</v>
      </c>
      <c r="H7" s="47" t="s">
        <v>41</v>
      </c>
      <c r="I7" s="47" t="s">
        <v>42</v>
      </c>
      <c r="J7" s="66" t="s">
        <v>43</v>
      </c>
      <c r="K7" s="17" t="e">
        <f t="shared" ref="K7:Q7" si="2">MIN(K8:K47)</f>
        <v>#VALUE!</v>
      </c>
      <c r="L7" s="17" t="e">
        <f t="shared" si="2"/>
        <v>#VALUE!</v>
      </c>
      <c r="M7" s="17" t="e">
        <f t="shared" si="2"/>
        <v>#VALUE!</v>
      </c>
      <c r="N7" s="17" t="e">
        <f t="shared" si="2"/>
        <v>#VALUE!</v>
      </c>
      <c r="O7" s="17" t="e">
        <f t="shared" si="2"/>
        <v>#VALUE!</v>
      </c>
      <c r="P7" s="17" t="e">
        <f t="shared" si="2"/>
        <v>#VALUE!</v>
      </c>
      <c r="Q7" s="17" t="e">
        <f t="shared" si="2"/>
        <v>#VALUE!</v>
      </c>
    </row>
    <row r="8" spans="1:17" ht="15" customHeight="1" x14ac:dyDescent="0.2">
      <c r="A8" s="46">
        <v>1</v>
      </c>
      <c r="B8" s="67" t="str">
        <f>IF('Dades biomètriques'!C8=0,"",('Dades biomètriques'!C8))</f>
        <v/>
      </c>
      <c r="C8" s="64"/>
      <c r="D8" s="51" t="str">
        <f t="shared" ref="D8:D47" si="3">IF(AND($B8&gt;=5,$B8&lt;10),$B8,"")</f>
        <v/>
      </c>
      <c r="E8" s="51" t="str">
        <f t="shared" ref="E8:E47" si="4">IF(AND($B8&gt;=10,$B8&lt;15),$B8,"")</f>
        <v/>
      </c>
      <c r="F8" s="51" t="str">
        <f t="shared" ref="F8:F47" si="5">IF(AND($B8&gt;=15,$B8&lt;20),$B8,"")</f>
        <v/>
      </c>
      <c r="G8" s="51" t="str">
        <f t="shared" ref="G8:G47" si="6">IF(AND($B8&gt;=20,$B8&lt;25),$B8,"")</f>
        <v/>
      </c>
      <c r="H8" s="51" t="str">
        <f t="shared" ref="H8:H47" si="7">IF(AND($B8&gt;=25,$B8&lt;30),$B8,"")</f>
        <v/>
      </c>
      <c r="I8" s="51" t="str">
        <f t="shared" ref="I8:I47" si="8">IF(AND($B8&gt;=30,$B8&lt;35),$B8,"")</f>
        <v/>
      </c>
      <c r="J8" s="51" t="str">
        <f t="shared" ref="J8:J47" si="9">IF(($B8&gt;=35),$B8,"")</f>
        <v/>
      </c>
      <c r="K8" s="16" t="e">
        <f t="shared" ref="K8:K47" si="10">IF(SUM($D$4,D8)=$D$4,"",ABS($D$4-D8))</f>
        <v>#VALUE!</v>
      </c>
      <c r="L8" s="16" t="e">
        <f>IF(SUM($E$4,E8)=$E$4,"",ABS($E$4-E8))</f>
        <v>#VALUE!</v>
      </c>
      <c r="M8" s="16" t="e">
        <f>IF(SUM($F$4,F8)=$F$4,"",ABS($F$4-F8))</f>
        <v>#VALUE!</v>
      </c>
      <c r="N8" s="16" t="e">
        <f>IF(SUM($G$4,G8)=$G$4,"",ABS($G$4-G8))</f>
        <v>#VALUE!</v>
      </c>
      <c r="O8" s="16" t="e">
        <f>IF(SUM($H$4,H8)=$H$4,"",ABS($H$4-H8))</f>
        <v>#VALUE!</v>
      </c>
      <c r="P8" s="16" t="e">
        <f>IF(SUM($I$4,I8)=$I$4,"",ABS($I$4-I8))</f>
        <v>#VALUE!</v>
      </c>
      <c r="Q8" s="16" t="e">
        <f>IF(SUM($J$4,J8)=$J$4,"",ABS($J$4-J8))</f>
        <v>#VALUE!</v>
      </c>
    </row>
    <row r="9" spans="1:17" ht="15" customHeight="1" x14ac:dyDescent="0.2">
      <c r="A9" s="46">
        <v>2</v>
      </c>
      <c r="B9" s="67" t="str">
        <f>IF('Dades biomètriques'!C9=0,"",('Dades biomètriques'!C9))</f>
        <v/>
      </c>
      <c r="C9" s="64"/>
      <c r="D9" s="51" t="str">
        <f t="shared" si="3"/>
        <v/>
      </c>
      <c r="E9" s="51" t="str">
        <f t="shared" si="4"/>
        <v/>
      </c>
      <c r="F9" s="51" t="str">
        <f t="shared" si="5"/>
        <v/>
      </c>
      <c r="G9" s="51" t="str">
        <f t="shared" si="6"/>
        <v/>
      </c>
      <c r="H9" s="51" t="str">
        <f t="shared" si="7"/>
        <v/>
      </c>
      <c r="I9" s="51" t="str">
        <f t="shared" si="8"/>
        <v/>
      </c>
      <c r="J9" s="51" t="str">
        <f t="shared" si="9"/>
        <v/>
      </c>
      <c r="K9" s="16" t="e">
        <f t="shared" si="10"/>
        <v>#VALUE!</v>
      </c>
      <c r="L9" s="16" t="e">
        <f t="shared" ref="L9:L47" si="11">IF(SUM($E$4,E9)=$E$4,"",ABS($E$4-E9))</f>
        <v>#VALUE!</v>
      </c>
      <c r="M9" s="16" t="e">
        <f t="shared" ref="M9:M47" si="12">IF(SUM($F$4,F9)=$F$4,"",ABS($F$4-F9))</f>
        <v>#VALUE!</v>
      </c>
      <c r="N9" s="16" t="e">
        <f t="shared" ref="N9:N47" si="13">IF(SUM($G$4,G9)=$G$4,"",ABS($G$4-G9))</f>
        <v>#VALUE!</v>
      </c>
      <c r="O9" s="16" t="e">
        <f t="shared" ref="O9:O47" si="14">IF(SUM($H$4,H9)=$H$4,"",ABS($H$4-H9))</f>
        <v>#VALUE!</v>
      </c>
      <c r="P9" s="16" t="e">
        <f t="shared" ref="P9:P47" si="15">IF(SUM($I$4,I9)=$I$4,"",ABS($I$4-I9))</f>
        <v>#VALUE!</v>
      </c>
      <c r="Q9" s="16" t="e">
        <f t="shared" ref="Q9:Q47" si="16">IF(SUM($J$4,J9)=$J$4,"",ABS($J$4-J9))</f>
        <v>#VALUE!</v>
      </c>
    </row>
    <row r="10" spans="1:17" ht="15" customHeight="1" x14ac:dyDescent="0.2">
      <c r="A10" s="46">
        <v>3</v>
      </c>
      <c r="B10" s="67" t="str">
        <f>IF('Dades biomètriques'!C10=0,"",('Dades biomètriques'!C10))</f>
        <v/>
      </c>
      <c r="C10" s="64"/>
      <c r="D10" s="51" t="str">
        <f t="shared" si="3"/>
        <v/>
      </c>
      <c r="E10" s="51" t="str">
        <f t="shared" si="4"/>
        <v/>
      </c>
      <c r="F10" s="51" t="str">
        <f t="shared" si="5"/>
        <v/>
      </c>
      <c r="G10" s="51" t="str">
        <f t="shared" si="6"/>
        <v/>
      </c>
      <c r="H10" s="51" t="str">
        <f t="shared" si="7"/>
        <v/>
      </c>
      <c r="I10" s="51" t="str">
        <f t="shared" si="8"/>
        <v/>
      </c>
      <c r="J10" s="51" t="str">
        <f t="shared" si="9"/>
        <v/>
      </c>
      <c r="K10" s="16" t="e">
        <f t="shared" si="10"/>
        <v>#VALUE!</v>
      </c>
      <c r="L10" s="16" t="e">
        <f t="shared" si="11"/>
        <v>#VALUE!</v>
      </c>
      <c r="M10" s="16" t="e">
        <f t="shared" si="12"/>
        <v>#VALUE!</v>
      </c>
      <c r="N10" s="16" t="e">
        <f t="shared" si="13"/>
        <v>#VALUE!</v>
      </c>
      <c r="O10" s="16" t="e">
        <f t="shared" si="14"/>
        <v>#VALUE!</v>
      </c>
      <c r="P10" s="16" t="e">
        <f t="shared" si="15"/>
        <v>#VALUE!</v>
      </c>
      <c r="Q10" s="16" t="e">
        <f t="shared" si="16"/>
        <v>#VALUE!</v>
      </c>
    </row>
    <row r="11" spans="1:17" ht="15" customHeight="1" x14ac:dyDescent="0.2">
      <c r="A11" s="46">
        <v>4</v>
      </c>
      <c r="B11" s="67" t="str">
        <f>IF('Dades biomètriques'!C11=0,"",('Dades biomètriques'!C11))</f>
        <v/>
      </c>
      <c r="C11" s="64"/>
      <c r="D11" s="51" t="str">
        <f t="shared" si="3"/>
        <v/>
      </c>
      <c r="E11" s="51" t="str">
        <f t="shared" si="4"/>
        <v/>
      </c>
      <c r="F11" s="51" t="str">
        <f t="shared" si="5"/>
        <v/>
      </c>
      <c r="G11" s="51" t="str">
        <f t="shared" si="6"/>
        <v/>
      </c>
      <c r="H11" s="51" t="str">
        <f t="shared" si="7"/>
        <v/>
      </c>
      <c r="I11" s="51" t="str">
        <f t="shared" si="8"/>
        <v/>
      </c>
      <c r="J11" s="51" t="str">
        <f t="shared" si="9"/>
        <v/>
      </c>
      <c r="K11" s="16" t="e">
        <f t="shared" si="10"/>
        <v>#VALUE!</v>
      </c>
      <c r="L11" s="16" t="e">
        <f t="shared" si="11"/>
        <v>#VALUE!</v>
      </c>
      <c r="M11" s="16" t="e">
        <f t="shared" si="12"/>
        <v>#VALUE!</v>
      </c>
      <c r="N11" s="16" t="e">
        <f t="shared" si="13"/>
        <v>#VALUE!</v>
      </c>
      <c r="O11" s="16" t="e">
        <f t="shared" si="14"/>
        <v>#VALUE!</v>
      </c>
      <c r="P11" s="16" t="e">
        <f t="shared" si="15"/>
        <v>#VALUE!</v>
      </c>
      <c r="Q11" s="16" t="e">
        <f t="shared" si="16"/>
        <v>#VALUE!</v>
      </c>
    </row>
    <row r="12" spans="1:17" ht="15" customHeight="1" x14ac:dyDescent="0.2">
      <c r="A12" s="46">
        <v>5</v>
      </c>
      <c r="B12" s="67" t="str">
        <f>IF('Dades biomètriques'!C12=0,"",('Dades biomètriques'!C12))</f>
        <v/>
      </c>
      <c r="C12" s="64"/>
      <c r="D12" s="51" t="str">
        <f t="shared" si="3"/>
        <v/>
      </c>
      <c r="E12" s="51" t="str">
        <f t="shared" si="4"/>
        <v/>
      </c>
      <c r="F12" s="51" t="str">
        <f t="shared" si="5"/>
        <v/>
      </c>
      <c r="G12" s="51" t="str">
        <f t="shared" si="6"/>
        <v/>
      </c>
      <c r="H12" s="51" t="str">
        <f t="shared" si="7"/>
        <v/>
      </c>
      <c r="I12" s="51" t="str">
        <f t="shared" si="8"/>
        <v/>
      </c>
      <c r="J12" s="51" t="str">
        <f t="shared" si="9"/>
        <v/>
      </c>
      <c r="K12" s="16" t="e">
        <f t="shared" si="10"/>
        <v>#VALUE!</v>
      </c>
      <c r="L12" s="16" t="e">
        <f t="shared" si="11"/>
        <v>#VALUE!</v>
      </c>
      <c r="M12" s="16" t="e">
        <f t="shared" si="12"/>
        <v>#VALUE!</v>
      </c>
      <c r="N12" s="16" t="e">
        <f t="shared" si="13"/>
        <v>#VALUE!</v>
      </c>
      <c r="O12" s="16" t="e">
        <f t="shared" si="14"/>
        <v>#VALUE!</v>
      </c>
      <c r="P12" s="16" t="e">
        <f t="shared" si="15"/>
        <v>#VALUE!</v>
      </c>
      <c r="Q12" s="16" t="e">
        <f t="shared" si="16"/>
        <v>#VALUE!</v>
      </c>
    </row>
    <row r="13" spans="1:17" ht="15" customHeight="1" x14ac:dyDescent="0.2">
      <c r="A13" s="46">
        <v>6</v>
      </c>
      <c r="B13" s="67" t="str">
        <f>IF('Dades biomètriques'!C13=0,"",('Dades biomètriques'!C13))</f>
        <v/>
      </c>
      <c r="C13" s="64"/>
      <c r="D13" s="51" t="str">
        <f t="shared" si="3"/>
        <v/>
      </c>
      <c r="E13" s="51" t="str">
        <f t="shared" si="4"/>
        <v/>
      </c>
      <c r="F13" s="51" t="str">
        <f t="shared" si="5"/>
        <v/>
      </c>
      <c r="G13" s="51" t="str">
        <f t="shared" si="6"/>
        <v/>
      </c>
      <c r="H13" s="51" t="str">
        <f t="shared" si="7"/>
        <v/>
      </c>
      <c r="I13" s="51" t="str">
        <f t="shared" si="8"/>
        <v/>
      </c>
      <c r="J13" s="51" t="str">
        <f t="shared" si="9"/>
        <v/>
      </c>
      <c r="K13" s="16" t="e">
        <f t="shared" si="10"/>
        <v>#VALUE!</v>
      </c>
      <c r="L13" s="16" t="e">
        <f t="shared" si="11"/>
        <v>#VALUE!</v>
      </c>
      <c r="M13" s="16" t="e">
        <f t="shared" si="12"/>
        <v>#VALUE!</v>
      </c>
      <c r="N13" s="16" t="e">
        <f t="shared" si="13"/>
        <v>#VALUE!</v>
      </c>
      <c r="O13" s="16" t="e">
        <f t="shared" si="14"/>
        <v>#VALUE!</v>
      </c>
      <c r="P13" s="16" t="e">
        <f t="shared" si="15"/>
        <v>#VALUE!</v>
      </c>
      <c r="Q13" s="16" t="e">
        <f t="shared" si="16"/>
        <v>#VALUE!</v>
      </c>
    </row>
    <row r="14" spans="1:17" ht="15" customHeight="1" x14ac:dyDescent="0.2">
      <c r="A14" s="46">
        <v>7</v>
      </c>
      <c r="B14" s="67" t="str">
        <f>IF('Dades biomètriques'!C14=0,"",('Dades biomètriques'!C14))</f>
        <v/>
      </c>
      <c r="C14" s="64"/>
      <c r="D14" s="51" t="str">
        <f t="shared" si="3"/>
        <v/>
      </c>
      <c r="E14" s="51" t="str">
        <f t="shared" si="4"/>
        <v/>
      </c>
      <c r="F14" s="51" t="str">
        <f t="shared" si="5"/>
        <v/>
      </c>
      <c r="G14" s="51" t="str">
        <f t="shared" si="6"/>
        <v/>
      </c>
      <c r="H14" s="51" t="str">
        <f t="shared" si="7"/>
        <v/>
      </c>
      <c r="I14" s="51" t="str">
        <f t="shared" si="8"/>
        <v/>
      </c>
      <c r="J14" s="51" t="str">
        <f t="shared" si="9"/>
        <v/>
      </c>
      <c r="K14" s="16" t="e">
        <f t="shared" si="10"/>
        <v>#VALUE!</v>
      </c>
      <c r="L14" s="16" t="e">
        <f t="shared" si="11"/>
        <v>#VALUE!</v>
      </c>
      <c r="M14" s="16" t="e">
        <f t="shared" si="12"/>
        <v>#VALUE!</v>
      </c>
      <c r="N14" s="16" t="e">
        <f t="shared" si="13"/>
        <v>#VALUE!</v>
      </c>
      <c r="O14" s="16" t="e">
        <f t="shared" si="14"/>
        <v>#VALUE!</v>
      </c>
      <c r="P14" s="16" t="e">
        <f t="shared" si="15"/>
        <v>#VALUE!</v>
      </c>
      <c r="Q14" s="16" t="e">
        <f t="shared" si="16"/>
        <v>#VALUE!</v>
      </c>
    </row>
    <row r="15" spans="1:17" ht="15" customHeight="1" x14ac:dyDescent="0.2">
      <c r="A15" s="46">
        <v>8</v>
      </c>
      <c r="B15" s="67" t="str">
        <f>IF('Dades biomètriques'!C15=0,"",('Dades biomètriques'!C15))</f>
        <v/>
      </c>
      <c r="C15" s="64"/>
      <c r="D15" s="51" t="str">
        <f t="shared" si="3"/>
        <v/>
      </c>
      <c r="E15" s="51" t="str">
        <f t="shared" si="4"/>
        <v/>
      </c>
      <c r="F15" s="51" t="str">
        <f t="shared" si="5"/>
        <v/>
      </c>
      <c r="G15" s="51" t="str">
        <f t="shared" si="6"/>
        <v/>
      </c>
      <c r="H15" s="51" t="str">
        <f t="shared" si="7"/>
        <v/>
      </c>
      <c r="I15" s="51" t="str">
        <f t="shared" si="8"/>
        <v/>
      </c>
      <c r="J15" s="51" t="str">
        <f t="shared" si="9"/>
        <v/>
      </c>
      <c r="K15" s="16" t="e">
        <f t="shared" si="10"/>
        <v>#VALUE!</v>
      </c>
      <c r="L15" s="16" t="e">
        <f t="shared" si="11"/>
        <v>#VALUE!</v>
      </c>
      <c r="M15" s="16" t="e">
        <f t="shared" si="12"/>
        <v>#VALUE!</v>
      </c>
      <c r="N15" s="16" t="e">
        <f t="shared" si="13"/>
        <v>#VALUE!</v>
      </c>
      <c r="O15" s="16" t="e">
        <f t="shared" si="14"/>
        <v>#VALUE!</v>
      </c>
      <c r="P15" s="16" t="e">
        <f t="shared" si="15"/>
        <v>#VALUE!</v>
      </c>
      <c r="Q15" s="16" t="e">
        <f t="shared" si="16"/>
        <v>#VALUE!</v>
      </c>
    </row>
    <row r="16" spans="1:17" ht="15" customHeight="1" x14ac:dyDescent="0.2">
      <c r="A16" s="46">
        <v>9</v>
      </c>
      <c r="B16" s="67" t="str">
        <f>IF('Dades biomètriques'!C16=0,"",('Dades biomètriques'!C16))</f>
        <v/>
      </c>
      <c r="C16" s="64"/>
      <c r="D16" s="51" t="str">
        <f t="shared" si="3"/>
        <v/>
      </c>
      <c r="E16" s="51" t="str">
        <f t="shared" si="4"/>
        <v/>
      </c>
      <c r="F16" s="51" t="str">
        <f t="shared" si="5"/>
        <v/>
      </c>
      <c r="G16" s="51" t="str">
        <f t="shared" si="6"/>
        <v/>
      </c>
      <c r="H16" s="51" t="str">
        <f t="shared" si="7"/>
        <v/>
      </c>
      <c r="I16" s="51" t="str">
        <f t="shared" si="8"/>
        <v/>
      </c>
      <c r="J16" s="51" t="str">
        <f t="shared" si="9"/>
        <v/>
      </c>
      <c r="K16" s="16" t="e">
        <f t="shared" si="10"/>
        <v>#VALUE!</v>
      </c>
      <c r="L16" s="16" t="e">
        <f t="shared" si="11"/>
        <v>#VALUE!</v>
      </c>
      <c r="M16" s="16" t="e">
        <f t="shared" si="12"/>
        <v>#VALUE!</v>
      </c>
      <c r="N16" s="16" t="e">
        <f t="shared" si="13"/>
        <v>#VALUE!</v>
      </c>
      <c r="O16" s="16" t="e">
        <f t="shared" si="14"/>
        <v>#VALUE!</v>
      </c>
      <c r="P16" s="16" t="e">
        <f t="shared" si="15"/>
        <v>#VALUE!</v>
      </c>
      <c r="Q16" s="16" t="e">
        <f t="shared" si="16"/>
        <v>#VALUE!</v>
      </c>
    </row>
    <row r="17" spans="1:17" ht="15" customHeight="1" x14ac:dyDescent="0.2">
      <c r="A17" s="46">
        <v>10</v>
      </c>
      <c r="B17" s="67" t="str">
        <f>IF('Dades biomètriques'!C17=0,"",('Dades biomètriques'!C17))</f>
        <v/>
      </c>
      <c r="C17" s="64"/>
      <c r="D17" s="51" t="str">
        <f t="shared" si="3"/>
        <v/>
      </c>
      <c r="E17" s="51" t="str">
        <f t="shared" si="4"/>
        <v/>
      </c>
      <c r="F17" s="51" t="str">
        <f t="shared" si="5"/>
        <v/>
      </c>
      <c r="G17" s="51" t="str">
        <f t="shared" si="6"/>
        <v/>
      </c>
      <c r="H17" s="51" t="str">
        <f t="shared" si="7"/>
        <v/>
      </c>
      <c r="I17" s="51" t="str">
        <f t="shared" si="8"/>
        <v/>
      </c>
      <c r="J17" s="51" t="str">
        <f t="shared" si="9"/>
        <v/>
      </c>
      <c r="K17" s="16" t="e">
        <f t="shared" si="10"/>
        <v>#VALUE!</v>
      </c>
      <c r="L17" s="16" t="e">
        <f t="shared" si="11"/>
        <v>#VALUE!</v>
      </c>
      <c r="M17" s="16" t="e">
        <f t="shared" si="12"/>
        <v>#VALUE!</v>
      </c>
      <c r="N17" s="16" t="e">
        <f t="shared" si="13"/>
        <v>#VALUE!</v>
      </c>
      <c r="O17" s="16" t="e">
        <f t="shared" si="14"/>
        <v>#VALUE!</v>
      </c>
      <c r="P17" s="16" t="e">
        <f t="shared" si="15"/>
        <v>#VALUE!</v>
      </c>
      <c r="Q17" s="16" t="e">
        <f t="shared" si="16"/>
        <v>#VALUE!</v>
      </c>
    </row>
    <row r="18" spans="1:17" ht="15" customHeight="1" x14ac:dyDescent="0.2">
      <c r="A18" s="46">
        <v>11</v>
      </c>
      <c r="B18" s="67" t="str">
        <f>IF('Dades biomètriques'!C18=0,"",('Dades biomètriques'!C18))</f>
        <v/>
      </c>
      <c r="C18" s="64"/>
      <c r="D18" s="51" t="str">
        <f t="shared" si="3"/>
        <v/>
      </c>
      <c r="E18" s="51" t="str">
        <f t="shared" si="4"/>
        <v/>
      </c>
      <c r="F18" s="51" t="str">
        <f t="shared" si="5"/>
        <v/>
      </c>
      <c r="G18" s="51" t="str">
        <f t="shared" si="6"/>
        <v/>
      </c>
      <c r="H18" s="51" t="str">
        <f t="shared" si="7"/>
        <v/>
      </c>
      <c r="I18" s="51" t="str">
        <f t="shared" si="8"/>
        <v/>
      </c>
      <c r="J18" s="51" t="str">
        <f t="shared" si="9"/>
        <v/>
      </c>
      <c r="K18" s="16" t="e">
        <f t="shared" si="10"/>
        <v>#VALUE!</v>
      </c>
      <c r="L18" s="16" t="e">
        <f t="shared" si="11"/>
        <v>#VALUE!</v>
      </c>
      <c r="M18" s="16" t="e">
        <f t="shared" si="12"/>
        <v>#VALUE!</v>
      </c>
      <c r="N18" s="16" t="e">
        <f t="shared" si="13"/>
        <v>#VALUE!</v>
      </c>
      <c r="O18" s="16" t="e">
        <f t="shared" si="14"/>
        <v>#VALUE!</v>
      </c>
      <c r="P18" s="16" t="e">
        <f t="shared" si="15"/>
        <v>#VALUE!</v>
      </c>
      <c r="Q18" s="16" t="e">
        <f t="shared" si="16"/>
        <v>#VALUE!</v>
      </c>
    </row>
    <row r="19" spans="1:17" ht="15" customHeight="1" x14ac:dyDescent="0.2">
      <c r="A19" s="46">
        <v>12</v>
      </c>
      <c r="B19" s="67" t="str">
        <f>IF('Dades biomètriques'!C19=0,"",('Dades biomètriques'!C19))</f>
        <v/>
      </c>
      <c r="C19" s="64"/>
      <c r="D19" s="51" t="str">
        <f t="shared" si="3"/>
        <v/>
      </c>
      <c r="E19" s="51" t="str">
        <f t="shared" si="4"/>
        <v/>
      </c>
      <c r="F19" s="51" t="str">
        <f t="shared" si="5"/>
        <v/>
      </c>
      <c r="G19" s="51" t="str">
        <f t="shared" si="6"/>
        <v/>
      </c>
      <c r="H19" s="51" t="str">
        <f t="shared" si="7"/>
        <v/>
      </c>
      <c r="I19" s="51" t="str">
        <f t="shared" si="8"/>
        <v/>
      </c>
      <c r="J19" s="51" t="str">
        <f t="shared" si="9"/>
        <v/>
      </c>
      <c r="K19" s="16" t="e">
        <f t="shared" si="10"/>
        <v>#VALUE!</v>
      </c>
      <c r="L19" s="16" t="e">
        <f t="shared" si="11"/>
        <v>#VALUE!</v>
      </c>
      <c r="M19" s="16" t="e">
        <f t="shared" si="12"/>
        <v>#VALUE!</v>
      </c>
      <c r="N19" s="16" t="e">
        <f t="shared" si="13"/>
        <v>#VALUE!</v>
      </c>
      <c r="O19" s="16" t="e">
        <f t="shared" si="14"/>
        <v>#VALUE!</v>
      </c>
      <c r="P19" s="16" t="e">
        <f t="shared" si="15"/>
        <v>#VALUE!</v>
      </c>
      <c r="Q19" s="16" t="e">
        <f t="shared" si="16"/>
        <v>#VALUE!</v>
      </c>
    </row>
    <row r="20" spans="1:17" ht="15" customHeight="1" x14ac:dyDescent="0.2">
      <c r="A20" s="46">
        <v>13</v>
      </c>
      <c r="B20" s="67" t="str">
        <f>IF('Dades biomètriques'!C20=0,"",('Dades biomètriques'!C20))</f>
        <v/>
      </c>
      <c r="C20" s="64"/>
      <c r="D20" s="51" t="str">
        <f t="shared" si="3"/>
        <v/>
      </c>
      <c r="E20" s="51" t="str">
        <f t="shared" si="4"/>
        <v/>
      </c>
      <c r="F20" s="51" t="str">
        <f t="shared" si="5"/>
        <v/>
      </c>
      <c r="G20" s="51" t="str">
        <f t="shared" si="6"/>
        <v/>
      </c>
      <c r="H20" s="51" t="str">
        <f t="shared" si="7"/>
        <v/>
      </c>
      <c r="I20" s="51" t="str">
        <f t="shared" si="8"/>
        <v/>
      </c>
      <c r="J20" s="51" t="str">
        <f t="shared" si="9"/>
        <v/>
      </c>
      <c r="K20" s="16" t="e">
        <f t="shared" si="10"/>
        <v>#VALUE!</v>
      </c>
      <c r="L20" s="16" t="e">
        <f t="shared" si="11"/>
        <v>#VALUE!</v>
      </c>
      <c r="M20" s="16" t="e">
        <f t="shared" si="12"/>
        <v>#VALUE!</v>
      </c>
      <c r="N20" s="16" t="e">
        <f t="shared" si="13"/>
        <v>#VALUE!</v>
      </c>
      <c r="O20" s="16" t="e">
        <f t="shared" si="14"/>
        <v>#VALUE!</v>
      </c>
      <c r="P20" s="16" t="e">
        <f t="shared" si="15"/>
        <v>#VALUE!</v>
      </c>
      <c r="Q20" s="16" t="e">
        <f t="shared" si="16"/>
        <v>#VALUE!</v>
      </c>
    </row>
    <row r="21" spans="1:17" ht="15" customHeight="1" x14ac:dyDescent="0.2">
      <c r="A21" s="46">
        <v>14</v>
      </c>
      <c r="B21" s="67" t="str">
        <f>IF('Dades biomètriques'!C21=0,"",('Dades biomètriques'!C21))</f>
        <v/>
      </c>
      <c r="C21" s="64"/>
      <c r="D21" s="51" t="str">
        <f t="shared" si="3"/>
        <v/>
      </c>
      <c r="E21" s="51" t="str">
        <f t="shared" si="4"/>
        <v/>
      </c>
      <c r="F21" s="51" t="str">
        <f t="shared" si="5"/>
        <v/>
      </c>
      <c r="G21" s="51" t="str">
        <f t="shared" si="6"/>
        <v/>
      </c>
      <c r="H21" s="51" t="str">
        <f t="shared" si="7"/>
        <v/>
      </c>
      <c r="I21" s="51" t="str">
        <f t="shared" si="8"/>
        <v/>
      </c>
      <c r="J21" s="51" t="str">
        <f t="shared" si="9"/>
        <v/>
      </c>
      <c r="K21" s="16" t="e">
        <f t="shared" si="10"/>
        <v>#VALUE!</v>
      </c>
      <c r="L21" s="16" t="e">
        <f t="shared" si="11"/>
        <v>#VALUE!</v>
      </c>
      <c r="M21" s="16" t="e">
        <f t="shared" si="12"/>
        <v>#VALUE!</v>
      </c>
      <c r="N21" s="16" t="e">
        <f t="shared" si="13"/>
        <v>#VALUE!</v>
      </c>
      <c r="O21" s="16" t="e">
        <f t="shared" si="14"/>
        <v>#VALUE!</v>
      </c>
      <c r="P21" s="16" t="e">
        <f t="shared" si="15"/>
        <v>#VALUE!</v>
      </c>
      <c r="Q21" s="16" t="e">
        <f t="shared" si="16"/>
        <v>#VALUE!</v>
      </c>
    </row>
    <row r="22" spans="1:17" ht="15" customHeight="1" x14ac:dyDescent="0.2">
      <c r="A22" s="46">
        <v>15</v>
      </c>
      <c r="B22" s="67" t="str">
        <f>IF('Dades biomètriques'!C22=0,"",('Dades biomètriques'!C22))</f>
        <v/>
      </c>
      <c r="C22" s="64"/>
      <c r="D22" s="51" t="str">
        <f t="shared" si="3"/>
        <v/>
      </c>
      <c r="E22" s="51" t="str">
        <f t="shared" si="4"/>
        <v/>
      </c>
      <c r="F22" s="51" t="str">
        <f t="shared" si="5"/>
        <v/>
      </c>
      <c r="G22" s="51" t="str">
        <f t="shared" si="6"/>
        <v/>
      </c>
      <c r="H22" s="51" t="str">
        <f t="shared" si="7"/>
        <v/>
      </c>
      <c r="I22" s="51" t="str">
        <f t="shared" si="8"/>
        <v/>
      </c>
      <c r="J22" s="51" t="str">
        <f t="shared" si="9"/>
        <v/>
      </c>
      <c r="K22" s="16" t="e">
        <f t="shared" si="10"/>
        <v>#VALUE!</v>
      </c>
      <c r="L22" s="16" t="e">
        <f t="shared" si="11"/>
        <v>#VALUE!</v>
      </c>
      <c r="M22" s="16" t="e">
        <f t="shared" si="12"/>
        <v>#VALUE!</v>
      </c>
      <c r="N22" s="16" t="e">
        <f t="shared" si="13"/>
        <v>#VALUE!</v>
      </c>
      <c r="O22" s="16" t="e">
        <f t="shared" si="14"/>
        <v>#VALUE!</v>
      </c>
      <c r="P22" s="16" t="e">
        <f t="shared" si="15"/>
        <v>#VALUE!</v>
      </c>
      <c r="Q22" s="16" t="e">
        <f t="shared" si="16"/>
        <v>#VALUE!</v>
      </c>
    </row>
    <row r="23" spans="1:17" ht="15" customHeight="1" x14ac:dyDescent="0.2">
      <c r="A23" s="46">
        <v>16</v>
      </c>
      <c r="B23" s="67" t="str">
        <f>IF('Dades biomètriques'!C23=0,"",('Dades biomètriques'!C23))</f>
        <v/>
      </c>
      <c r="C23" s="64"/>
      <c r="D23" s="51" t="str">
        <f t="shared" si="3"/>
        <v/>
      </c>
      <c r="E23" s="51" t="str">
        <f t="shared" si="4"/>
        <v/>
      </c>
      <c r="F23" s="51" t="str">
        <f t="shared" si="5"/>
        <v/>
      </c>
      <c r="G23" s="51" t="str">
        <f t="shared" si="6"/>
        <v/>
      </c>
      <c r="H23" s="51" t="str">
        <f t="shared" si="7"/>
        <v/>
      </c>
      <c r="I23" s="51" t="str">
        <f t="shared" si="8"/>
        <v/>
      </c>
      <c r="J23" s="51" t="str">
        <f t="shared" si="9"/>
        <v/>
      </c>
      <c r="K23" s="16" t="e">
        <f t="shared" si="10"/>
        <v>#VALUE!</v>
      </c>
      <c r="L23" s="16" t="e">
        <f t="shared" si="11"/>
        <v>#VALUE!</v>
      </c>
      <c r="M23" s="16" t="e">
        <f t="shared" si="12"/>
        <v>#VALUE!</v>
      </c>
      <c r="N23" s="16" t="e">
        <f t="shared" si="13"/>
        <v>#VALUE!</v>
      </c>
      <c r="O23" s="16" t="e">
        <f t="shared" si="14"/>
        <v>#VALUE!</v>
      </c>
      <c r="P23" s="16" t="e">
        <f t="shared" si="15"/>
        <v>#VALUE!</v>
      </c>
      <c r="Q23" s="16" t="e">
        <f t="shared" si="16"/>
        <v>#VALUE!</v>
      </c>
    </row>
    <row r="24" spans="1:17" ht="15" customHeight="1" x14ac:dyDescent="0.2">
      <c r="A24" s="46">
        <v>17</v>
      </c>
      <c r="B24" s="67" t="str">
        <f>IF('Dades biomètriques'!C24=0,"",('Dades biomètriques'!C24))</f>
        <v/>
      </c>
      <c r="C24" s="64"/>
      <c r="D24" s="51" t="str">
        <f t="shared" si="3"/>
        <v/>
      </c>
      <c r="E24" s="51" t="str">
        <f t="shared" si="4"/>
        <v/>
      </c>
      <c r="F24" s="51" t="str">
        <f t="shared" si="5"/>
        <v/>
      </c>
      <c r="G24" s="51" t="str">
        <f t="shared" si="6"/>
        <v/>
      </c>
      <c r="H24" s="51" t="str">
        <f t="shared" si="7"/>
        <v/>
      </c>
      <c r="I24" s="51" t="str">
        <f t="shared" si="8"/>
        <v/>
      </c>
      <c r="J24" s="51" t="str">
        <f t="shared" si="9"/>
        <v/>
      </c>
      <c r="K24" s="16" t="e">
        <f t="shared" si="10"/>
        <v>#VALUE!</v>
      </c>
      <c r="L24" s="16" t="e">
        <f t="shared" si="11"/>
        <v>#VALUE!</v>
      </c>
      <c r="M24" s="16" t="e">
        <f t="shared" si="12"/>
        <v>#VALUE!</v>
      </c>
      <c r="N24" s="16" t="e">
        <f t="shared" si="13"/>
        <v>#VALUE!</v>
      </c>
      <c r="O24" s="16" t="e">
        <f t="shared" si="14"/>
        <v>#VALUE!</v>
      </c>
      <c r="P24" s="16" t="e">
        <f t="shared" si="15"/>
        <v>#VALUE!</v>
      </c>
      <c r="Q24" s="16" t="e">
        <f t="shared" si="16"/>
        <v>#VALUE!</v>
      </c>
    </row>
    <row r="25" spans="1:17" ht="15" customHeight="1" x14ac:dyDescent="0.2">
      <c r="A25" s="46">
        <v>18</v>
      </c>
      <c r="B25" s="67" t="str">
        <f>IF('Dades biomètriques'!C25=0,"",('Dades biomètriques'!C25))</f>
        <v/>
      </c>
      <c r="C25" s="64"/>
      <c r="D25" s="51" t="str">
        <f t="shared" si="3"/>
        <v/>
      </c>
      <c r="E25" s="51" t="str">
        <f t="shared" si="4"/>
        <v/>
      </c>
      <c r="F25" s="51" t="str">
        <f t="shared" si="5"/>
        <v/>
      </c>
      <c r="G25" s="51" t="str">
        <f t="shared" si="6"/>
        <v/>
      </c>
      <c r="H25" s="51" t="str">
        <f t="shared" si="7"/>
        <v/>
      </c>
      <c r="I25" s="51" t="str">
        <f t="shared" si="8"/>
        <v/>
      </c>
      <c r="J25" s="51" t="str">
        <f t="shared" si="9"/>
        <v/>
      </c>
      <c r="K25" s="16" t="e">
        <f t="shared" si="10"/>
        <v>#VALUE!</v>
      </c>
      <c r="L25" s="16" t="e">
        <f t="shared" si="11"/>
        <v>#VALUE!</v>
      </c>
      <c r="M25" s="16" t="e">
        <f t="shared" si="12"/>
        <v>#VALUE!</v>
      </c>
      <c r="N25" s="16" t="e">
        <f t="shared" si="13"/>
        <v>#VALUE!</v>
      </c>
      <c r="O25" s="16" t="e">
        <f t="shared" si="14"/>
        <v>#VALUE!</v>
      </c>
      <c r="P25" s="16" t="e">
        <f t="shared" si="15"/>
        <v>#VALUE!</v>
      </c>
      <c r="Q25" s="16" t="e">
        <f t="shared" si="16"/>
        <v>#VALUE!</v>
      </c>
    </row>
    <row r="26" spans="1:17" ht="15" customHeight="1" x14ac:dyDescent="0.2">
      <c r="A26" s="46">
        <v>19</v>
      </c>
      <c r="B26" s="67" t="str">
        <f>IF('Dades biomètriques'!C26=0,"",('Dades biomètriques'!C26))</f>
        <v/>
      </c>
      <c r="C26" s="64"/>
      <c r="D26" s="51" t="str">
        <f t="shared" si="3"/>
        <v/>
      </c>
      <c r="E26" s="51" t="str">
        <f t="shared" si="4"/>
        <v/>
      </c>
      <c r="F26" s="51" t="str">
        <f t="shared" si="5"/>
        <v/>
      </c>
      <c r="G26" s="51" t="str">
        <f t="shared" si="6"/>
        <v/>
      </c>
      <c r="H26" s="51" t="str">
        <f t="shared" si="7"/>
        <v/>
      </c>
      <c r="I26" s="51" t="str">
        <f t="shared" si="8"/>
        <v/>
      </c>
      <c r="J26" s="51" t="str">
        <f t="shared" si="9"/>
        <v/>
      </c>
      <c r="K26" s="16" t="e">
        <f t="shared" si="10"/>
        <v>#VALUE!</v>
      </c>
      <c r="L26" s="16" t="e">
        <f t="shared" si="11"/>
        <v>#VALUE!</v>
      </c>
      <c r="M26" s="16" t="e">
        <f t="shared" si="12"/>
        <v>#VALUE!</v>
      </c>
      <c r="N26" s="16" t="e">
        <f t="shared" si="13"/>
        <v>#VALUE!</v>
      </c>
      <c r="O26" s="16" t="e">
        <f t="shared" si="14"/>
        <v>#VALUE!</v>
      </c>
      <c r="P26" s="16" t="e">
        <f t="shared" si="15"/>
        <v>#VALUE!</v>
      </c>
      <c r="Q26" s="16" t="e">
        <f t="shared" si="16"/>
        <v>#VALUE!</v>
      </c>
    </row>
    <row r="27" spans="1:17" ht="15" customHeight="1" x14ac:dyDescent="0.2">
      <c r="A27" s="46">
        <v>20</v>
      </c>
      <c r="B27" s="67" t="str">
        <f>IF('Dades biomètriques'!C27=0,"",('Dades biomètriques'!C27))</f>
        <v/>
      </c>
      <c r="C27" s="64"/>
      <c r="D27" s="51" t="str">
        <f t="shared" si="3"/>
        <v/>
      </c>
      <c r="E27" s="51" t="str">
        <f t="shared" si="4"/>
        <v/>
      </c>
      <c r="F27" s="51" t="str">
        <f t="shared" si="5"/>
        <v/>
      </c>
      <c r="G27" s="51" t="str">
        <f t="shared" si="6"/>
        <v/>
      </c>
      <c r="H27" s="51" t="str">
        <f t="shared" si="7"/>
        <v/>
      </c>
      <c r="I27" s="51" t="str">
        <f t="shared" si="8"/>
        <v/>
      </c>
      <c r="J27" s="51" t="str">
        <f t="shared" si="9"/>
        <v/>
      </c>
      <c r="K27" s="16" t="e">
        <f t="shared" si="10"/>
        <v>#VALUE!</v>
      </c>
      <c r="L27" s="16" t="e">
        <f t="shared" si="11"/>
        <v>#VALUE!</v>
      </c>
      <c r="M27" s="16" t="e">
        <f t="shared" si="12"/>
        <v>#VALUE!</v>
      </c>
      <c r="N27" s="16" t="e">
        <f t="shared" si="13"/>
        <v>#VALUE!</v>
      </c>
      <c r="O27" s="16" t="e">
        <f t="shared" si="14"/>
        <v>#VALUE!</v>
      </c>
      <c r="P27" s="16" t="e">
        <f t="shared" si="15"/>
        <v>#VALUE!</v>
      </c>
      <c r="Q27" s="16" t="e">
        <f t="shared" si="16"/>
        <v>#VALUE!</v>
      </c>
    </row>
    <row r="28" spans="1:17" ht="15" customHeight="1" x14ac:dyDescent="0.2">
      <c r="A28" s="46">
        <v>21</v>
      </c>
      <c r="B28" s="67" t="str">
        <f>IF('Dades biomètriques'!C28=0,"",('Dades biomètriques'!C28))</f>
        <v/>
      </c>
      <c r="C28" s="64"/>
      <c r="D28" s="51" t="str">
        <f t="shared" si="3"/>
        <v/>
      </c>
      <c r="E28" s="51" t="str">
        <f t="shared" si="4"/>
        <v/>
      </c>
      <c r="F28" s="51" t="str">
        <f t="shared" si="5"/>
        <v/>
      </c>
      <c r="G28" s="51" t="str">
        <f t="shared" si="6"/>
        <v/>
      </c>
      <c r="H28" s="51" t="str">
        <f t="shared" si="7"/>
        <v/>
      </c>
      <c r="I28" s="51" t="str">
        <f t="shared" si="8"/>
        <v/>
      </c>
      <c r="J28" s="51" t="str">
        <f t="shared" si="9"/>
        <v/>
      </c>
      <c r="K28" s="16" t="e">
        <f t="shared" si="10"/>
        <v>#VALUE!</v>
      </c>
      <c r="L28" s="16" t="e">
        <f t="shared" si="11"/>
        <v>#VALUE!</v>
      </c>
      <c r="M28" s="16" t="e">
        <f t="shared" si="12"/>
        <v>#VALUE!</v>
      </c>
      <c r="N28" s="16" t="e">
        <f t="shared" si="13"/>
        <v>#VALUE!</v>
      </c>
      <c r="O28" s="16" t="e">
        <f t="shared" si="14"/>
        <v>#VALUE!</v>
      </c>
      <c r="P28" s="16" t="e">
        <f t="shared" si="15"/>
        <v>#VALUE!</v>
      </c>
      <c r="Q28" s="16" t="e">
        <f t="shared" si="16"/>
        <v>#VALUE!</v>
      </c>
    </row>
    <row r="29" spans="1:17" ht="15" customHeight="1" x14ac:dyDescent="0.2">
      <c r="A29" s="46">
        <v>22</v>
      </c>
      <c r="B29" s="67" t="str">
        <f>IF('Dades biomètriques'!C29=0,"",('Dades biomètriques'!C29))</f>
        <v/>
      </c>
      <c r="C29" s="64"/>
      <c r="D29" s="51" t="str">
        <f t="shared" si="3"/>
        <v/>
      </c>
      <c r="E29" s="51" t="str">
        <f t="shared" si="4"/>
        <v/>
      </c>
      <c r="F29" s="51" t="str">
        <f t="shared" si="5"/>
        <v/>
      </c>
      <c r="G29" s="51" t="str">
        <f t="shared" si="6"/>
        <v/>
      </c>
      <c r="H29" s="51" t="str">
        <f t="shared" si="7"/>
        <v/>
      </c>
      <c r="I29" s="51" t="str">
        <f t="shared" si="8"/>
        <v/>
      </c>
      <c r="J29" s="51" t="str">
        <f t="shared" si="9"/>
        <v/>
      </c>
      <c r="K29" s="16" t="e">
        <f t="shared" si="10"/>
        <v>#VALUE!</v>
      </c>
      <c r="L29" s="16" t="e">
        <f t="shared" si="11"/>
        <v>#VALUE!</v>
      </c>
      <c r="M29" s="16" t="e">
        <f t="shared" si="12"/>
        <v>#VALUE!</v>
      </c>
      <c r="N29" s="16" t="e">
        <f t="shared" si="13"/>
        <v>#VALUE!</v>
      </c>
      <c r="O29" s="16" t="e">
        <f t="shared" si="14"/>
        <v>#VALUE!</v>
      </c>
      <c r="P29" s="16" t="e">
        <f t="shared" si="15"/>
        <v>#VALUE!</v>
      </c>
      <c r="Q29" s="16" t="e">
        <f t="shared" si="16"/>
        <v>#VALUE!</v>
      </c>
    </row>
    <row r="30" spans="1:17" ht="15" customHeight="1" x14ac:dyDescent="0.2">
      <c r="A30" s="46">
        <v>23</v>
      </c>
      <c r="B30" s="67" t="str">
        <f>IF('Dades biomètriques'!C30=0,"",('Dades biomètriques'!C30))</f>
        <v/>
      </c>
      <c r="C30" s="64"/>
      <c r="D30" s="51" t="str">
        <f t="shared" si="3"/>
        <v/>
      </c>
      <c r="E30" s="51" t="str">
        <f t="shared" si="4"/>
        <v/>
      </c>
      <c r="F30" s="51" t="str">
        <f t="shared" si="5"/>
        <v/>
      </c>
      <c r="G30" s="51" t="str">
        <f t="shared" si="6"/>
        <v/>
      </c>
      <c r="H30" s="51" t="str">
        <f t="shared" si="7"/>
        <v/>
      </c>
      <c r="I30" s="51" t="str">
        <f t="shared" si="8"/>
        <v/>
      </c>
      <c r="J30" s="51" t="str">
        <f t="shared" si="9"/>
        <v/>
      </c>
      <c r="K30" s="16" t="e">
        <f t="shared" si="10"/>
        <v>#VALUE!</v>
      </c>
      <c r="L30" s="16" t="e">
        <f t="shared" si="11"/>
        <v>#VALUE!</v>
      </c>
      <c r="M30" s="16" t="e">
        <f t="shared" si="12"/>
        <v>#VALUE!</v>
      </c>
      <c r="N30" s="16" t="e">
        <f t="shared" si="13"/>
        <v>#VALUE!</v>
      </c>
      <c r="O30" s="16" t="e">
        <f t="shared" si="14"/>
        <v>#VALUE!</v>
      </c>
      <c r="P30" s="16" t="e">
        <f t="shared" si="15"/>
        <v>#VALUE!</v>
      </c>
      <c r="Q30" s="16" t="e">
        <f t="shared" si="16"/>
        <v>#VALUE!</v>
      </c>
    </row>
    <row r="31" spans="1:17" ht="15" customHeight="1" x14ac:dyDescent="0.2">
      <c r="A31" s="46">
        <v>24</v>
      </c>
      <c r="B31" s="67" t="str">
        <f>IF('Dades biomètriques'!C31=0,"",('Dades biomètriques'!C31))</f>
        <v/>
      </c>
      <c r="C31" s="64"/>
      <c r="D31" s="51" t="str">
        <f t="shared" si="3"/>
        <v/>
      </c>
      <c r="E31" s="51" t="str">
        <f t="shared" si="4"/>
        <v/>
      </c>
      <c r="F31" s="51" t="str">
        <f t="shared" si="5"/>
        <v/>
      </c>
      <c r="G31" s="51" t="str">
        <f t="shared" si="6"/>
        <v/>
      </c>
      <c r="H31" s="51" t="str">
        <f t="shared" si="7"/>
        <v/>
      </c>
      <c r="I31" s="51" t="str">
        <f t="shared" si="8"/>
        <v/>
      </c>
      <c r="J31" s="51" t="str">
        <f t="shared" si="9"/>
        <v/>
      </c>
      <c r="K31" s="16" t="e">
        <f t="shared" si="10"/>
        <v>#VALUE!</v>
      </c>
      <c r="L31" s="16" t="e">
        <f t="shared" si="11"/>
        <v>#VALUE!</v>
      </c>
      <c r="M31" s="16" t="e">
        <f t="shared" si="12"/>
        <v>#VALUE!</v>
      </c>
      <c r="N31" s="16" t="e">
        <f t="shared" si="13"/>
        <v>#VALUE!</v>
      </c>
      <c r="O31" s="16" t="e">
        <f t="shared" si="14"/>
        <v>#VALUE!</v>
      </c>
      <c r="P31" s="16" t="e">
        <f t="shared" si="15"/>
        <v>#VALUE!</v>
      </c>
      <c r="Q31" s="16" t="e">
        <f t="shared" si="16"/>
        <v>#VALUE!</v>
      </c>
    </row>
    <row r="32" spans="1:17" ht="15" customHeight="1" x14ac:dyDescent="0.2">
      <c r="A32" s="46">
        <v>25</v>
      </c>
      <c r="B32" s="67" t="str">
        <f>IF('Dades biomètriques'!C32=0,"",('Dades biomètriques'!C32))</f>
        <v/>
      </c>
      <c r="C32" s="64"/>
      <c r="D32" s="51" t="str">
        <f t="shared" si="3"/>
        <v/>
      </c>
      <c r="E32" s="51" t="str">
        <f t="shared" si="4"/>
        <v/>
      </c>
      <c r="F32" s="51" t="str">
        <f t="shared" si="5"/>
        <v/>
      </c>
      <c r="G32" s="51" t="str">
        <f t="shared" si="6"/>
        <v/>
      </c>
      <c r="H32" s="51" t="str">
        <f t="shared" si="7"/>
        <v/>
      </c>
      <c r="I32" s="51" t="str">
        <f t="shared" si="8"/>
        <v/>
      </c>
      <c r="J32" s="51" t="str">
        <f t="shared" si="9"/>
        <v/>
      </c>
      <c r="K32" s="16" t="e">
        <f t="shared" si="10"/>
        <v>#VALUE!</v>
      </c>
      <c r="L32" s="16" t="e">
        <f t="shared" si="11"/>
        <v>#VALUE!</v>
      </c>
      <c r="M32" s="16" t="e">
        <f t="shared" si="12"/>
        <v>#VALUE!</v>
      </c>
      <c r="N32" s="16" t="e">
        <f t="shared" si="13"/>
        <v>#VALUE!</v>
      </c>
      <c r="O32" s="16" t="e">
        <f t="shared" si="14"/>
        <v>#VALUE!</v>
      </c>
      <c r="P32" s="16" t="e">
        <f t="shared" si="15"/>
        <v>#VALUE!</v>
      </c>
      <c r="Q32" s="16" t="e">
        <f t="shared" si="16"/>
        <v>#VALUE!</v>
      </c>
    </row>
    <row r="33" spans="1:17" ht="15" customHeight="1" x14ac:dyDescent="0.2">
      <c r="A33" s="46">
        <v>26</v>
      </c>
      <c r="B33" s="67" t="str">
        <f>IF('Dades biomètriques'!C33=0,"",('Dades biomètriques'!C33))</f>
        <v/>
      </c>
      <c r="C33" s="64"/>
      <c r="D33" s="51" t="str">
        <f t="shared" si="3"/>
        <v/>
      </c>
      <c r="E33" s="51" t="str">
        <f t="shared" si="4"/>
        <v/>
      </c>
      <c r="F33" s="51" t="str">
        <f t="shared" si="5"/>
        <v/>
      </c>
      <c r="G33" s="51" t="str">
        <f t="shared" si="6"/>
        <v/>
      </c>
      <c r="H33" s="51" t="str">
        <f t="shared" si="7"/>
        <v/>
      </c>
      <c r="I33" s="51" t="str">
        <f t="shared" si="8"/>
        <v/>
      </c>
      <c r="J33" s="51" t="str">
        <f t="shared" si="9"/>
        <v/>
      </c>
      <c r="K33" s="16" t="e">
        <f t="shared" si="10"/>
        <v>#VALUE!</v>
      </c>
      <c r="L33" s="16" t="e">
        <f t="shared" si="11"/>
        <v>#VALUE!</v>
      </c>
      <c r="M33" s="16" t="e">
        <f t="shared" si="12"/>
        <v>#VALUE!</v>
      </c>
      <c r="N33" s="16" t="e">
        <f t="shared" si="13"/>
        <v>#VALUE!</v>
      </c>
      <c r="O33" s="16" t="e">
        <f t="shared" si="14"/>
        <v>#VALUE!</v>
      </c>
      <c r="P33" s="16" t="e">
        <f t="shared" si="15"/>
        <v>#VALUE!</v>
      </c>
      <c r="Q33" s="16" t="e">
        <f t="shared" si="16"/>
        <v>#VALUE!</v>
      </c>
    </row>
    <row r="34" spans="1:17" ht="15" customHeight="1" x14ac:dyDescent="0.2">
      <c r="A34" s="46">
        <v>27</v>
      </c>
      <c r="B34" s="67" t="str">
        <f>IF('Dades biomètriques'!C34=0,"",('Dades biomètriques'!C34))</f>
        <v/>
      </c>
      <c r="C34" s="64"/>
      <c r="D34" s="51" t="str">
        <f t="shared" si="3"/>
        <v/>
      </c>
      <c r="E34" s="51" t="str">
        <f t="shared" si="4"/>
        <v/>
      </c>
      <c r="F34" s="51" t="str">
        <f t="shared" si="5"/>
        <v/>
      </c>
      <c r="G34" s="51" t="str">
        <f t="shared" si="6"/>
        <v/>
      </c>
      <c r="H34" s="51" t="str">
        <f t="shared" si="7"/>
        <v/>
      </c>
      <c r="I34" s="51" t="str">
        <f t="shared" si="8"/>
        <v/>
      </c>
      <c r="J34" s="51" t="str">
        <f t="shared" si="9"/>
        <v/>
      </c>
      <c r="K34" s="16" t="e">
        <f t="shared" si="10"/>
        <v>#VALUE!</v>
      </c>
      <c r="L34" s="16" t="e">
        <f t="shared" si="11"/>
        <v>#VALUE!</v>
      </c>
      <c r="M34" s="16" t="e">
        <f t="shared" si="12"/>
        <v>#VALUE!</v>
      </c>
      <c r="N34" s="16" t="e">
        <f t="shared" si="13"/>
        <v>#VALUE!</v>
      </c>
      <c r="O34" s="16" t="e">
        <f t="shared" si="14"/>
        <v>#VALUE!</v>
      </c>
      <c r="P34" s="16" t="e">
        <f t="shared" si="15"/>
        <v>#VALUE!</v>
      </c>
      <c r="Q34" s="16" t="e">
        <f t="shared" si="16"/>
        <v>#VALUE!</v>
      </c>
    </row>
    <row r="35" spans="1:17" ht="15" customHeight="1" x14ac:dyDescent="0.2">
      <c r="A35" s="46">
        <v>28</v>
      </c>
      <c r="B35" s="67" t="str">
        <f>IF('Dades biomètriques'!C35=0,"",('Dades biomètriques'!C35))</f>
        <v/>
      </c>
      <c r="C35" s="64"/>
      <c r="D35" s="51" t="str">
        <f t="shared" si="3"/>
        <v/>
      </c>
      <c r="E35" s="51" t="str">
        <f t="shared" si="4"/>
        <v/>
      </c>
      <c r="F35" s="51" t="str">
        <f t="shared" si="5"/>
        <v/>
      </c>
      <c r="G35" s="51" t="str">
        <f t="shared" si="6"/>
        <v/>
      </c>
      <c r="H35" s="51" t="str">
        <f t="shared" si="7"/>
        <v/>
      </c>
      <c r="I35" s="51" t="str">
        <f t="shared" si="8"/>
        <v/>
      </c>
      <c r="J35" s="51" t="str">
        <f t="shared" si="9"/>
        <v/>
      </c>
      <c r="K35" s="16" t="e">
        <f t="shared" si="10"/>
        <v>#VALUE!</v>
      </c>
      <c r="L35" s="16" t="e">
        <f t="shared" si="11"/>
        <v>#VALUE!</v>
      </c>
      <c r="M35" s="16" t="e">
        <f t="shared" si="12"/>
        <v>#VALUE!</v>
      </c>
      <c r="N35" s="16" t="e">
        <f t="shared" si="13"/>
        <v>#VALUE!</v>
      </c>
      <c r="O35" s="16" t="e">
        <f t="shared" si="14"/>
        <v>#VALUE!</v>
      </c>
      <c r="P35" s="16" t="e">
        <f t="shared" si="15"/>
        <v>#VALUE!</v>
      </c>
      <c r="Q35" s="16" t="e">
        <f t="shared" si="16"/>
        <v>#VALUE!</v>
      </c>
    </row>
    <row r="36" spans="1:17" ht="15" customHeight="1" x14ac:dyDescent="0.2">
      <c r="A36" s="46">
        <v>29</v>
      </c>
      <c r="B36" s="67" t="str">
        <f>IF('Dades biomètriques'!C36=0,"",('Dades biomètriques'!C36))</f>
        <v/>
      </c>
      <c r="C36" s="64"/>
      <c r="D36" s="51" t="str">
        <f t="shared" si="3"/>
        <v/>
      </c>
      <c r="E36" s="51" t="str">
        <f t="shared" si="4"/>
        <v/>
      </c>
      <c r="F36" s="51" t="str">
        <f t="shared" si="5"/>
        <v/>
      </c>
      <c r="G36" s="51" t="str">
        <f t="shared" si="6"/>
        <v/>
      </c>
      <c r="H36" s="51" t="str">
        <f t="shared" si="7"/>
        <v/>
      </c>
      <c r="I36" s="51" t="str">
        <f t="shared" si="8"/>
        <v/>
      </c>
      <c r="J36" s="51" t="str">
        <f t="shared" si="9"/>
        <v/>
      </c>
      <c r="K36" s="16" t="e">
        <f t="shared" si="10"/>
        <v>#VALUE!</v>
      </c>
      <c r="L36" s="16" t="e">
        <f t="shared" si="11"/>
        <v>#VALUE!</v>
      </c>
      <c r="M36" s="16" t="e">
        <f t="shared" si="12"/>
        <v>#VALUE!</v>
      </c>
      <c r="N36" s="16" t="e">
        <f t="shared" si="13"/>
        <v>#VALUE!</v>
      </c>
      <c r="O36" s="16" t="e">
        <f t="shared" si="14"/>
        <v>#VALUE!</v>
      </c>
      <c r="P36" s="16" t="e">
        <f t="shared" si="15"/>
        <v>#VALUE!</v>
      </c>
      <c r="Q36" s="16" t="e">
        <f t="shared" si="16"/>
        <v>#VALUE!</v>
      </c>
    </row>
    <row r="37" spans="1:17" ht="15" customHeight="1" x14ac:dyDescent="0.2">
      <c r="A37" s="46">
        <v>30</v>
      </c>
      <c r="B37" s="67" t="str">
        <f>IF('Dades biomètriques'!C37=0,"",('Dades biomètriques'!C37))</f>
        <v/>
      </c>
      <c r="C37" s="64"/>
      <c r="D37" s="51" t="str">
        <f t="shared" si="3"/>
        <v/>
      </c>
      <c r="E37" s="51" t="str">
        <f t="shared" si="4"/>
        <v/>
      </c>
      <c r="F37" s="51" t="str">
        <f t="shared" si="5"/>
        <v/>
      </c>
      <c r="G37" s="51" t="str">
        <f t="shared" si="6"/>
        <v/>
      </c>
      <c r="H37" s="51" t="str">
        <f t="shared" si="7"/>
        <v/>
      </c>
      <c r="I37" s="51" t="str">
        <f t="shared" si="8"/>
        <v/>
      </c>
      <c r="J37" s="51" t="str">
        <f t="shared" si="9"/>
        <v/>
      </c>
      <c r="K37" s="16" t="e">
        <f t="shared" si="10"/>
        <v>#VALUE!</v>
      </c>
      <c r="L37" s="16" t="e">
        <f t="shared" si="11"/>
        <v>#VALUE!</v>
      </c>
      <c r="M37" s="16" t="e">
        <f t="shared" si="12"/>
        <v>#VALUE!</v>
      </c>
      <c r="N37" s="16" t="e">
        <f t="shared" si="13"/>
        <v>#VALUE!</v>
      </c>
      <c r="O37" s="16" t="e">
        <f t="shared" si="14"/>
        <v>#VALUE!</v>
      </c>
      <c r="P37" s="16" t="e">
        <f t="shared" si="15"/>
        <v>#VALUE!</v>
      </c>
      <c r="Q37" s="16" t="e">
        <f t="shared" si="16"/>
        <v>#VALUE!</v>
      </c>
    </row>
    <row r="38" spans="1:17" ht="15" customHeight="1" x14ac:dyDescent="0.2">
      <c r="A38" s="46">
        <v>31</v>
      </c>
      <c r="B38" s="67" t="str">
        <f>IF('Dades biomètriques'!C38=0,"",('Dades biomètriques'!C38))</f>
        <v/>
      </c>
      <c r="C38" s="64"/>
      <c r="D38" s="51" t="str">
        <f t="shared" si="3"/>
        <v/>
      </c>
      <c r="E38" s="51" t="str">
        <f t="shared" si="4"/>
        <v/>
      </c>
      <c r="F38" s="51" t="str">
        <f t="shared" si="5"/>
        <v/>
      </c>
      <c r="G38" s="51" t="str">
        <f t="shared" si="6"/>
        <v/>
      </c>
      <c r="H38" s="51" t="str">
        <f t="shared" si="7"/>
        <v/>
      </c>
      <c r="I38" s="51" t="str">
        <f t="shared" si="8"/>
        <v/>
      </c>
      <c r="J38" s="51" t="str">
        <f t="shared" si="9"/>
        <v/>
      </c>
      <c r="K38" s="16" t="e">
        <f t="shared" si="10"/>
        <v>#VALUE!</v>
      </c>
      <c r="L38" s="16" t="e">
        <f t="shared" si="11"/>
        <v>#VALUE!</v>
      </c>
      <c r="M38" s="16" t="e">
        <f t="shared" si="12"/>
        <v>#VALUE!</v>
      </c>
      <c r="N38" s="16" t="e">
        <f t="shared" si="13"/>
        <v>#VALUE!</v>
      </c>
      <c r="O38" s="16" t="e">
        <f t="shared" si="14"/>
        <v>#VALUE!</v>
      </c>
      <c r="P38" s="16" t="e">
        <f t="shared" si="15"/>
        <v>#VALUE!</v>
      </c>
      <c r="Q38" s="16" t="e">
        <f t="shared" si="16"/>
        <v>#VALUE!</v>
      </c>
    </row>
    <row r="39" spans="1:17" ht="15" customHeight="1" x14ac:dyDescent="0.2">
      <c r="A39" s="46">
        <v>32</v>
      </c>
      <c r="B39" s="67" t="str">
        <f>IF('Dades biomètriques'!C39=0,"",('Dades biomètriques'!C39))</f>
        <v/>
      </c>
      <c r="C39" s="64"/>
      <c r="D39" s="51" t="str">
        <f t="shared" si="3"/>
        <v/>
      </c>
      <c r="E39" s="51" t="str">
        <f t="shared" si="4"/>
        <v/>
      </c>
      <c r="F39" s="51" t="str">
        <f t="shared" si="5"/>
        <v/>
      </c>
      <c r="G39" s="51" t="str">
        <f t="shared" si="6"/>
        <v/>
      </c>
      <c r="H39" s="51" t="str">
        <f t="shared" si="7"/>
        <v/>
      </c>
      <c r="I39" s="51" t="str">
        <f t="shared" si="8"/>
        <v/>
      </c>
      <c r="J39" s="51" t="str">
        <f t="shared" si="9"/>
        <v/>
      </c>
      <c r="K39" s="16" t="e">
        <f t="shared" si="10"/>
        <v>#VALUE!</v>
      </c>
      <c r="L39" s="16" t="e">
        <f t="shared" si="11"/>
        <v>#VALUE!</v>
      </c>
      <c r="M39" s="16" t="e">
        <f t="shared" si="12"/>
        <v>#VALUE!</v>
      </c>
      <c r="N39" s="16" t="e">
        <f t="shared" si="13"/>
        <v>#VALUE!</v>
      </c>
      <c r="O39" s="16" t="e">
        <f t="shared" si="14"/>
        <v>#VALUE!</v>
      </c>
      <c r="P39" s="16" t="e">
        <f t="shared" si="15"/>
        <v>#VALUE!</v>
      </c>
      <c r="Q39" s="16" t="e">
        <f t="shared" si="16"/>
        <v>#VALUE!</v>
      </c>
    </row>
    <row r="40" spans="1:17" ht="15" customHeight="1" x14ac:dyDescent="0.2">
      <c r="A40" s="46">
        <v>33</v>
      </c>
      <c r="B40" s="67" t="str">
        <f>IF('Dades biomètriques'!C40=0,"",('Dades biomètriques'!C40))</f>
        <v/>
      </c>
      <c r="C40" s="64"/>
      <c r="D40" s="51" t="str">
        <f t="shared" si="3"/>
        <v/>
      </c>
      <c r="E40" s="51" t="str">
        <f t="shared" si="4"/>
        <v/>
      </c>
      <c r="F40" s="51" t="str">
        <f t="shared" si="5"/>
        <v/>
      </c>
      <c r="G40" s="51" t="str">
        <f t="shared" si="6"/>
        <v/>
      </c>
      <c r="H40" s="51" t="str">
        <f t="shared" si="7"/>
        <v/>
      </c>
      <c r="I40" s="51" t="str">
        <f t="shared" si="8"/>
        <v/>
      </c>
      <c r="J40" s="51" t="str">
        <f t="shared" si="9"/>
        <v/>
      </c>
      <c r="K40" s="16" t="e">
        <f t="shared" si="10"/>
        <v>#VALUE!</v>
      </c>
      <c r="L40" s="16" t="e">
        <f t="shared" si="11"/>
        <v>#VALUE!</v>
      </c>
      <c r="M40" s="16" t="e">
        <f t="shared" si="12"/>
        <v>#VALUE!</v>
      </c>
      <c r="N40" s="16" t="e">
        <f t="shared" si="13"/>
        <v>#VALUE!</v>
      </c>
      <c r="O40" s="16" t="e">
        <f t="shared" si="14"/>
        <v>#VALUE!</v>
      </c>
      <c r="P40" s="16" t="e">
        <f t="shared" si="15"/>
        <v>#VALUE!</v>
      </c>
      <c r="Q40" s="16" t="e">
        <f t="shared" si="16"/>
        <v>#VALUE!</v>
      </c>
    </row>
    <row r="41" spans="1:17" ht="15" customHeight="1" x14ac:dyDescent="0.2">
      <c r="A41" s="46">
        <v>34</v>
      </c>
      <c r="B41" s="67" t="str">
        <f>IF('Dades biomètriques'!C41=0,"",('Dades biomètriques'!C41))</f>
        <v/>
      </c>
      <c r="C41" s="64"/>
      <c r="D41" s="51" t="str">
        <f t="shared" si="3"/>
        <v/>
      </c>
      <c r="E41" s="51" t="str">
        <f t="shared" si="4"/>
        <v/>
      </c>
      <c r="F41" s="51" t="str">
        <f t="shared" si="5"/>
        <v/>
      </c>
      <c r="G41" s="51" t="str">
        <f t="shared" si="6"/>
        <v/>
      </c>
      <c r="H41" s="51" t="str">
        <f t="shared" si="7"/>
        <v/>
      </c>
      <c r="I41" s="51" t="str">
        <f t="shared" si="8"/>
        <v/>
      </c>
      <c r="J41" s="51" t="str">
        <f t="shared" si="9"/>
        <v/>
      </c>
      <c r="K41" s="16" t="e">
        <f t="shared" si="10"/>
        <v>#VALUE!</v>
      </c>
      <c r="L41" s="16" t="e">
        <f t="shared" si="11"/>
        <v>#VALUE!</v>
      </c>
      <c r="M41" s="16" t="e">
        <f t="shared" si="12"/>
        <v>#VALUE!</v>
      </c>
      <c r="N41" s="16" t="e">
        <f t="shared" si="13"/>
        <v>#VALUE!</v>
      </c>
      <c r="O41" s="16" t="e">
        <f t="shared" si="14"/>
        <v>#VALUE!</v>
      </c>
      <c r="P41" s="16" t="e">
        <f t="shared" si="15"/>
        <v>#VALUE!</v>
      </c>
      <c r="Q41" s="16" t="e">
        <f t="shared" si="16"/>
        <v>#VALUE!</v>
      </c>
    </row>
    <row r="42" spans="1:17" ht="15" customHeight="1" x14ac:dyDescent="0.2">
      <c r="A42" s="46">
        <v>35</v>
      </c>
      <c r="B42" s="67" t="str">
        <f>IF('Dades biomètriques'!C42=0,"",('Dades biomètriques'!C42))</f>
        <v/>
      </c>
      <c r="C42" s="64"/>
      <c r="D42" s="51" t="str">
        <f t="shared" si="3"/>
        <v/>
      </c>
      <c r="E42" s="51" t="str">
        <f t="shared" si="4"/>
        <v/>
      </c>
      <c r="F42" s="51" t="str">
        <f t="shared" si="5"/>
        <v/>
      </c>
      <c r="G42" s="51" t="str">
        <f t="shared" si="6"/>
        <v/>
      </c>
      <c r="H42" s="51" t="str">
        <f t="shared" si="7"/>
        <v/>
      </c>
      <c r="I42" s="51" t="str">
        <f t="shared" si="8"/>
        <v/>
      </c>
      <c r="J42" s="51" t="str">
        <f t="shared" si="9"/>
        <v/>
      </c>
      <c r="K42" s="16" t="e">
        <f t="shared" si="10"/>
        <v>#VALUE!</v>
      </c>
      <c r="L42" s="16" t="e">
        <f t="shared" si="11"/>
        <v>#VALUE!</v>
      </c>
      <c r="M42" s="16" t="e">
        <f t="shared" si="12"/>
        <v>#VALUE!</v>
      </c>
      <c r="N42" s="16" t="e">
        <f t="shared" si="13"/>
        <v>#VALUE!</v>
      </c>
      <c r="O42" s="16" t="e">
        <f t="shared" si="14"/>
        <v>#VALUE!</v>
      </c>
      <c r="P42" s="16" t="e">
        <f t="shared" si="15"/>
        <v>#VALUE!</v>
      </c>
      <c r="Q42" s="16" t="e">
        <f t="shared" si="16"/>
        <v>#VALUE!</v>
      </c>
    </row>
    <row r="43" spans="1:17" ht="15" customHeight="1" x14ac:dyDescent="0.2">
      <c r="A43" s="46">
        <v>36</v>
      </c>
      <c r="B43" s="67" t="str">
        <f>IF('Dades biomètriques'!C43=0,"",('Dades biomètriques'!C43))</f>
        <v/>
      </c>
      <c r="C43" s="64"/>
      <c r="D43" s="51" t="str">
        <f t="shared" si="3"/>
        <v/>
      </c>
      <c r="E43" s="51" t="str">
        <f t="shared" si="4"/>
        <v/>
      </c>
      <c r="F43" s="51" t="str">
        <f t="shared" si="5"/>
        <v/>
      </c>
      <c r="G43" s="51" t="str">
        <f t="shared" si="6"/>
        <v/>
      </c>
      <c r="H43" s="51" t="str">
        <f t="shared" si="7"/>
        <v/>
      </c>
      <c r="I43" s="51" t="str">
        <f t="shared" si="8"/>
        <v/>
      </c>
      <c r="J43" s="51" t="str">
        <f t="shared" si="9"/>
        <v/>
      </c>
      <c r="K43" s="16" t="e">
        <f t="shared" si="10"/>
        <v>#VALUE!</v>
      </c>
      <c r="L43" s="16" t="e">
        <f t="shared" si="11"/>
        <v>#VALUE!</v>
      </c>
      <c r="M43" s="16" t="e">
        <f t="shared" si="12"/>
        <v>#VALUE!</v>
      </c>
      <c r="N43" s="16" t="e">
        <f t="shared" si="13"/>
        <v>#VALUE!</v>
      </c>
      <c r="O43" s="16" t="e">
        <f t="shared" si="14"/>
        <v>#VALUE!</v>
      </c>
      <c r="P43" s="16" t="e">
        <f t="shared" si="15"/>
        <v>#VALUE!</v>
      </c>
      <c r="Q43" s="16" t="e">
        <f t="shared" si="16"/>
        <v>#VALUE!</v>
      </c>
    </row>
    <row r="44" spans="1:17" ht="15" customHeight="1" x14ac:dyDescent="0.2">
      <c r="A44" s="46">
        <v>37</v>
      </c>
      <c r="B44" s="67" t="str">
        <f>IF('Dades biomètriques'!C44=0,"",('Dades biomètriques'!C44))</f>
        <v/>
      </c>
      <c r="C44" s="64"/>
      <c r="D44" s="51" t="str">
        <f t="shared" si="3"/>
        <v/>
      </c>
      <c r="E44" s="51" t="str">
        <f t="shared" si="4"/>
        <v/>
      </c>
      <c r="F44" s="51" t="str">
        <f t="shared" si="5"/>
        <v/>
      </c>
      <c r="G44" s="51" t="str">
        <f t="shared" si="6"/>
        <v/>
      </c>
      <c r="H44" s="51" t="str">
        <f t="shared" si="7"/>
        <v/>
      </c>
      <c r="I44" s="51" t="str">
        <f t="shared" si="8"/>
        <v/>
      </c>
      <c r="J44" s="51" t="str">
        <f t="shared" si="9"/>
        <v/>
      </c>
      <c r="K44" s="16" t="e">
        <f t="shared" si="10"/>
        <v>#VALUE!</v>
      </c>
      <c r="L44" s="16" t="e">
        <f t="shared" si="11"/>
        <v>#VALUE!</v>
      </c>
      <c r="M44" s="16" t="e">
        <f t="shared" si="12"/>
        <v>#VALUE!</v>
      </c>
      <c r="N44" s="16" t="e">
        <f t="shared" si="13"/>
        <v>#VALUE!</v>
      </c>
      <c r="O44" s="16" t="e">
        <f t="shared" si="14"/>
        <v>#VALUE!</v>
      </c>
      <c r="P44" s="16" t="e">
        <f t="shared" si="15"/>
        <v>#VALUE!</v>
      </c>
      <c r="Q44" s="16" t="e">
        <f t="shared" si="16"/>
        <v>#VALUE!</v>
      </c>
    </row>
    <row r="45" spans="1:17" ht="15" customHeight="1" x14ac:dyDescent="0.2">
      <c r="A45" s="46">
        <v>38</v>
      </c>
      <c r="B45" s="67" t="str">
        <f>IF('Dades biomètriques'!C45=0,"",('Dades biomètriques'!C45))</f>
        <v/>
      </c>
      <c r="C45" s="64"/>
      <c r="D45" s="51" t="str">
        <f t="shared" si="3"/>
        <v/>
      </c>
      <c r="E45" s="51" t="str">
        <f t="shared" si="4"/>
        <v/>
      </c>
      <c r="F45" s="51" t="str">
        <f t="shared" si="5"/>
        <v/>
      </c>
      <c r="G45" s="51" t="str">
        <f t="shared" si="6"/>
        <v/>
      </c>
      <c r="H45" s="51" t="str">
        <f t="shared" si="7"/>
        <v/>
      </c>
      <c r="I45" s="51" t="str">
        <f t="shared" si="8"/>
        <v/>
      </c>
      <c r="J45" s="51" t="str">
        <f t="shared" si="9"/>
        <v/>
      </c>
      <c r="K45" s="16" t="e">
        <f t="shared" si="10"/>
        <v>#VALUE!</v>
      </c>
      <c r="L45" s="16" t="e">
        <f t="shared" si="11"/>
        <v>#VALUE!</v>
      </c>
      <c r="M45" s="16" t="e">
        <f t="shared" si="12"/>
        <v>#VALUE!</v>
      </c>
      <c r="N45" s="16" t="e">
        <f t="shared" si="13"/>
        <v>#VALUE!</v>
      </c>
      <c r="O45" s="16" t="e">
        <f t="shared" si="14"/>
        <v>#VALUE!</v>
      </c>
      <c r="P45" s="16" t="e">
        <f t="shared" si="15"/>
        <v>#VALUE!</v>
      </c>
      <c r="Q45" s="16" t="e">
        <f t="shared" si="16"/>
        <v>#VALUE!</v>
      </c>
    </row>
    <row r="46" spans="1:17" ht="15" customHeight="1" x14ac:dyDescent="0.2">
      <c r="A46" s="46">
        <v>39</v>
      </c>
      <c r="B46" s="67" t="str">
        <f>IF('Dades biomètriques'!C46=0,"",('Dades biomètriques'!C46))</f>
        <v/>
      </c>
      <c r="C46" s="64"/>
      <c r="D46" s="51" t="str">
        <f t="shared" si="3"/>
        <v/>
      </c>
      <c r="E46" s="51" t="str">
        <f t="shared" si="4"/>
        <v/>
      </c>
      <c r="F46" s="51" t="str">
        <f t="shared" si="5"/>
        <v/>
      </c>
      <c r="G46" s="51" t="str">
        <f t="shared" si="6"/>
        <v/>
      </c>
      <c r="H46" s="51" t="str">
        <f t="shared" si="7"/>
        <v/>
      </c>
      <c r="I46" s="51" t="str">
        <f t="shared" si="8"/>
        <v/>
      </c>
      <c r="J46" s="51" t="str">
        <f t="shared" si="9"/>
        <v/>
      </c>
      <c r="K46" s="16" t="e">
        <f t="shared" si="10"/>
        <v>#VALUE!</v>
      </c>
      <c r="L46" s="16" t="e">
        <f t="shared" si="11"/>
        <v>#VALUE!</v>
      </c>
      <c r="M46" s="16" t="e">
        <f t="shared" si="12"/>
        <v>#VALUE!</v>
      </c>
      <c r="N46" s="16" t="e">
        <f t="shared" si="13"/>
        <v>#VALUE!</v>
      </c>
      <c r="O46" s="16" t="e">
        <f t="shared" si="14"/>
        <v>#VALUE!</v>
      </c>
      <c r="P46" s="16" t="e">
        <f t="shared" si="15"/>
        <v>#VALUE!</v>
      </c>
      <c r="Q46" s="16" t="e">
        <f t="shared" si="16"/>
        <v>#VALUE!</v>
      </c>
    </row>
    <row r="47" spans="1:17" ht="15" customHeight="1" x14ac:dyDescent="0.2">
      <c r="A47" s="46">
        <v>40</v>
      </c>
      <c r="B47" s="67" t="str">
        <f>IF('Dades biomètriques'!C47=0,"",('Dades biomètriques'!C47))</f>
        <v/>
      </c>
      <c r="C47" s="64"/>
      <c r="D47" s="51" t="str">
        <f t="shared" si="3"/>
        <v/>
      </c>
      <c r="E47" s="51" t="str">
        <f t="shared" si="4"/>
        <v/>
      </c>
      <c r="F47" s="51" t="str">
        <f t="shared" si="5"/>
        <v/>
      </c>
      <c r="G47" s="51" t="str">
        <f t="shared" si="6"/>
        <v/>
      </c>
      <c r="H47" s="51" t="str">
        <f t="shared" si="7"/>
        <v/>
      </c>
      <c r="I47" s="51" t="str">
        <f t="shared" si="8"/>
        <v/>
      </c>
      <c r="J47" s="51" t="str">
        <f t="shared" si="9"/>
        <v/>
      </c>
      <c r="K47" s="16" t="e">
        <f t="shared" si="10"/>
        <v>#VALUE!</v>
      </c>
      <c r="L47" s="16" t="e">
        <f t="shared" si="11"/>
        <v>#VALUE!</v>
      </c>
      <c r="M47" s="16" t="e">
        <f t="shared" si="12"/>
        <v>#VALUE!</v>
      </c>
      <c r="N47" s="16" t="e">
        <f t="shared" si="13"/>
        <v>#VALUE!</v>
      </c>
      <c r="O47" s="16" t="e">
        <f t="shared" si="14"/>
        <v>#VALUE!</v>
      </c>
      <c r="P47" s="16" t="e">
        <f t="shared" si="15"/>
        <v>#VALUE!</v>
      </c>
      <c r="Q47" s="16" t="e">
        <f t="shared" si="16"/>
        <v>#VALUE!</v>
      </c>
    </row>
  </sheetData>
  <sheetProtection sheet="1"/>
  <mergeCells count="4">
    <mergeCell ref="A3:B3"/>
    <mergeCell ref="A4:B4"/>
    <mergeCell ref="A5:B5"/>
    <mergeCell ref="C1:J1"/>
  </mergeCells>
  <phoneticPr fontId="0" type="noConversion"/>
  <conditionalFormatting sqref="K10">
    <cfRule type="cellIs" dxfId="7" priority="1" stopIfTrue="1" operator="equal">
      <formula>$K$7</formula>
    </cfRule>
  </conditionalFormatting>
  <conditionalFormatting sqref="D8:D47">
    <cfRule type="expression" dxfId="6" priority="2" stopIfTrue="1">
      <formula>K8=$K$7</formula>
    </cfRule>
  </conditionalFormatting>
  <conditionalFormatting sqref="E8:E47">
    <cfRule type="expression" dxfId="5" priority="3" stopIfTrue="1">
      <formula>L8=$L$7</formula>
    </cfRule>
  </conditionalFormatting>
  <conditionalFormatting sqref="F8:F47">
    <cfRule type="expression" dxfId="4" priority="4" stopIfTrue="1">
      <formula>M8=$M$7</formula>
    </cfRule>
  </conditionalFormatting>
  <conditionalFormatting sqref="G8:G47">
    <cfRule type="expression" dxfId="3" priority="5" stopIfTrue="1">
      <formula>N8=$N$7</formula>
    </cfRule>
  </conditionalFormatting>
  <conditionalFormatting sqref="H8:H47">
    <cfRule type="expression" dxfId="2" priority="6" stopIfTrue="1">
      <formula>O8=$O$7</formula>
    </cfRule>
  </conditionalFormatting>
  <conditionalFormatting sqref="I8:I47">
    <cfRule type="expression" dxfId="1" priority="7" stopIfTrue="1">
      <formula>P8=$P$7</formula>
    </cfRule>
  </conditionalFormatting>
  <conditionalFormatting sqref="J8:J47">
    <cfRule type="expression" dxfId="0" priority="8" stopIfTrue="1">
      <formula>Q8=$Q$7</formula>
    </cfRule>
  </conditionalFormatting>
  <dataValidations count="2">
    <dataValidation type="whole" operator="greaterThan" allowBlank="1" showInputMessage="1" showErrorMessage="1" promptTitle="Atenció" prompt="Heu d'introduir el número de l'arbre tipus de la classe diamètrica._x000a_Busqueu-lo a la columna de l'esquerra (peu nº), a la mateixa fila que el valor de diàmetre ressaltat en blau sobre fons groc viu." sqref="E5:J5">
      <formula1>0</formula1>
    </dataValidation>
    <dataValidation operator="greaterThan" allowBlank="1" showInputMessage="1" showErrorMessage="1" promptTitle="Atenció" prompt="Heu d'introduir el número de l'arbre tipus de la classe diamètrica._x000a_Busqueu-lo a la columna de l'esquerra (peu nº), a la mateixa fila que el valor de diàmetre ressaltat en blau sobre fons groc viu." sqref="D5"/>
  </dataValidations>
  <pageMargins left="0.75" right="0.75" top="1" bottom="1" header="0" footer="0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0"/>
  <sheetViews>
    <sheetView workbookViewId="0">
      <selection activeCell="G20" sqref="G20"/>
    </sheetView>
  </sheetViews>
  <sheetFormatPr baseColWidth="10" defaultColWidth="9.140625" defaultRowHeight="12.75" x14ac:dyDescent="0.2"/>
  <cols>
    <col min="1" max="7" width="15.7109375" style="4" customWidth="1"/>
    <col min="8" max="16" width="20.7109375" style="77" customWidth="1"/>
    <col min="17" max="22" width="20.7109375" style="38" customWidth="1"/>
    <col min="23" max="93" width="9.140625" style="77" customWidth="1"/>
    <col min="94" max="16384" width="9.140625" style="4"/>
  </cols>
  <sheetData>
    <row r="1" spans="1:93" ht="21" customHeight="1" thickBot="1" x14ac:dyDescent="0.4">
      <c r="B1" s="130" t="s">
        <v>63</v>
      </c>
      <c r="C1" s="131"/>
      <c r="H1" s="38"/>
      <c r="I1" s="38"/>
      <c r="J1" s="38"/>
      <c r="K1" s="38"/>
      <c r="L1" s="38"/>
      <c r="M1" s="38"/>
      <c r="N1" s="38"/>
      <c r="O1" s="38"/>
      <c r="P1" s="38"/>
    </row>
    <row r="2" spans="1:93" x14ac:dyDescent="0.2">
      <c r="H2" s="38"/>
      <c r="I2" s="38"/>
      <c r="J2" s="38"/>
      <c r="K2" s="38"/>
      <c r="L2" s="38"/>
      <c r="M2" s="38"/>
      <c r="N2" s="38"/>
      <c r="O2" s="38"/>
      <c r="P2" s="38"/>
    </row>
    <row r="3" spans="1:93" ht="41.25" customHeight="1" x14ac:dyDescent="0.2">
      <c r="A3" s="44" t="s">
        <v>0</v>
      </c>
      <c r="B3" s="44" t="s">
        <v>73</v>
      </c>
      <c r="C3" s="44" t="s">
        <v>58</v>
      </c>
      <c r="D3" s="44" t="s">
        <v>64</v>
      </c>
      <c r="E3" s="44" t="s">
        <v>65</v>
      </c>
      <c r="F3" s="76" t="s">
        <v>66</v>
      </c>
      <c r="G3" s="44" t="s">
        <v>67</v>
      </c>
      <c r="H3" s="115" t="s">
        <v>111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93" ht="20.100000000000001" customHeight="1" x14ac:dyDescent="0.2">
      <c r="A4" s="75" t="s">
        <v>20</v>
      </c>
      <c r="B4" s="70" t="str">
        <f>IF('Classes diamètriques'!D5="","",'Classes diamètriques'!D5)</f>
        <v/>
      </c>
      <c r="C4" s="71"/>
      <c r="D4" s="72" t="str">
        <f>IF(B4="","",VLOOKUP(B4,'Classes diamètriques'!A$8:B$47,2))</f>
        <v/>
      </c>
      <c r="E4" s="73"/>
      <c r="F4" s="74" t="str">
        <f>IF(E4="","",D4-E4)</f>
        <v/>
      </c>
      <c r="G4" s="73"/>
      <c r="H4" s="142"/>
      <c r="I4" s="37"/>
      <c r="J4" s="37"/>
      <c r="K4" s="37"/>
      <c r="L4" s="38"/>
      <c r="M4" s="37"/>
      <c r="N4" s="37"/>
      <c r="O4" s="37"/>
      <c r="P4" s="37"/>
      <c r="S4" s="37"/>
      <c r="T4" s="37"/>
      <c r="U4" s="37"/>
      <c r="V4" s="37"/>
    </row>
    <row r="5" spans="1:93" ht="20.100000000000001" customHeight="1" x14ac:dyDescent="0.2">
      <c r="A5" s="75" t="s">
        <v>21</v>
      </c>
      <c r="B5" s="70" t="str">
        <f>IF('Classes diamètriques'!E5="","",'Classes diamètriques'!E5)</f>
        <v/>
      </c>
      <c r="C5" s="71"/>
      <c r="D5" s="72" t="str">
        <f>IF(B5="","",VLOOKUP(B5,'Classes diamètriques'!A$8:B$47,2))</f>
        <v/>
      </c>
      <c r="E5" s="73"/>
      <c r="F5" s="74" t="str">
        <f t="shared" ref="F5:F10" si="0">IF(E5="","",D5-E5)</f>
        <v/>
      </c>
      <c r="G5" s="73"/>
      <c r="H5" s="142"/>
      <c r="I5" s="37"/>
      <c r="J5" s="37"/>
      <c r="K5" s="37"/>
      <c r="L5" s="38"/>
      <c r="M5" s="37"/>
      <c r="N5" s="37"/>
      <c r="O5" s="37"/>
      <c r="P5" s="37"/>
      <c r="S5" s="37"/>
      <c r="T5" s="37"/>
      <c r="U5" s="37"/>
      <c r="V5" s="37"/>
    </row>
    <row r="6" spans="1:93" ht="20.100000000000001" customHeight="1" x14ac:dyDescent="0.2">
      <c r="A6" s="75" t="s">
        <v>22</v>
      </c>
      <c r="B6" s="70" t="str">
        <f>IF('Classes diamètriques'!F5="","",'Classes diamètriques'!F5)</f>
        <v/>
      </c>
      <c r="C6" s="71"/>
      <c r="D6" s="72" t="str">
        <f>IF(B6="","",VLOOKUP(B6,'Classes diamètriques'!A$8:B$47,2))</f>
        <v/>
      </c>
      <c r="E6" s="73"/>
      <c r="F6" s="74" t="str">
        <f t="shared" si="0"/>
        <v/>
      </c>
      <c r="G6" s="73"/>
      <c r="H6" s="142"/>
      <c r="I6" s="37"/>
      <c r="J6" s="37"/>
      <c r="K6" s="37"/>
      <c r="L6" s="38"/>
      <c r="M6" s="37"/>
      <c r="N6" s="37"/>
      <c r="O6" s="37"/>
      <c r="P6" s="37"/>
      <c r="S6" s="37"/>
      <c r="T6" s="37"/>
      <c r="U6" s="37"/>
      <c r="V6" s="37"/>
    </row>
    <row r="7" spans="1:93" ht="20.100000000000001" customHeight="1" x14ac:dyDescent="0.2">
      <c r="A7" s="75" t="s">
        <v>23</v>
      </c>
      <c r="B7" s="70" t="str">
        <f>IF('Classes diamètriques'!G5="","",'Classes diamètriques'!G5)</f>
        <v/>
      </c>
      <c r="C7" s="71"/>
      <c r="D7" s="72" t="str">
        <f>IF(B7="","",VLOOKUP(B7,'Classes diamètriques'!A$8:B$47,2))</f>
        <v/>
      </c>
      <c r="E7" s="73"/>
      <c r="F7" s="74" t="str">
        <f t="shared" si="0"/>
        <v/>
      </c>
      <c r="G7" s="73"/>
      <c r="H7" s="142"/>
      <c r="I7" s="37"/>
      <c r="J7" s="37"/>
      <c r="K7" s="37"/>
      <c r="L7" s="38"/>
      <c r="M7" s="37"/>
      <c r="N7" s="37"/>
      <c r="O7" s="37"/>
      <c r="P7" s="37"/>
      <c r="S7" s="37"/>
      <c r="T7" s="37"/>
      <c r="U7" s="37"/>
      <c r="V7" s="37"/>
    </row>
    <row r="8" spans="1:93" ht="20.100000000000001" customHeight="1" x14ac:dyDescent="0.2">
      <c r="A8" s="75" t="s">
        <v>24</v>
      </c>
      <c r="B8" s="70" t="str">
        <f>IF('Classes diamètriques'!H5="","",'Classes diamètriques'!H5)</f>
        <v/>
      </c>
      <c r="C8" s="71"/>
      <c r="D8" s="72" t="str">
        <f>IF(B8="","",VLOOKUP(B8,'Classes diamètriques'!A$8:B$47,2))</f>
        <v/>
      </c>
      <c r="E8" s="73"/>
      <c r="F8" s="74" t="str">
        <f t="shared" si="0"/>
        <v/>
      </c>
      <c r="G8" s="73"/>
      <c r="H8" s="142"/>
      <c r="I8" s="37"/>
      <c r="J8" s="37"/>
      <c r="K8" s="37"/>
      <c r="L8" s="38"/>
      <c r="M8" s="37"/>
      <c r="N8" s="37"/>
      <c r="O8" s="37"/>
      <c r="P8" s="37"/>
      <c r="S8" s="37"/>
      <c r="T8" s="37"/>
      <c r="U8" s="37"/>
      <c r="V8" s="37"/>
    </row>
    <row r="9" spans="1:93" ht="20.100000000000001" customHeight="1" x14ac:dyDescent="0.2">
      <c r="A9" s="75" t="s">
        <v>25</v>
      </c>
      <c r="B9" s="70" t="str">
        <f>IF('Classes diamètriques'!I5="","",'Classes diamètriques'!I5)</f>
        <v/>
      </c>
      <c r="C9" s="71"/>
      <c r="D9" s="72" t="str">
        <f>IF(B9="","",VLOOKUP(B9,'Classes diamètriques'!A$8:B$47,2))</f>
        <v/>
      </c>
      <c r="E9" s="73"/>
      <c r="F9" s="74" t="str">
        <f t="shared" si="0"/>
        <v/>
      </c>
      <c r="G9" s="73"/>
      <c r="H9" s="142"/>
      <c r="I9" s="37"/>
      <c r="J9" s="37"/>
      <c r="K9" s="37"/>
      <c r="L9" s="38"/>
      <c r="M9" s="37"/>
      <c r="N9" s="37"/>
      <c r="O9" s="37"/>
      <c r="P9" s="37"/>
      <c r="S9" s="37"/>
      <c r="T9" s="37"/>
      <c r="U9" s="37"/>
      <c r="V9" s="37"/>
    </row>
    <row r="10" spans="1:93" ht="20.100000000000001" customHeight="1" x14ac:dyDescent="0.2">
      <c r="A10" s="75" t="s">
        <v>26</v>
      </c>
      <c r="B10" s="70" t="str">
        <f>IF('Classes diamètriques'!J5="","",'Classes diamètriques'!J5)</f>
        <v/>
      </c>
      <c r="C10" s="71"/>
      <c r="D10" s="72" t="str">
        <f>IF(B10="","",VLOOKUP(B10,'Classes diamètriques'!A$8:B$47,2))</f>
        <v/>
      </c>
      <c r="E10" s="73"/>
      <c r="F10" s="74" t="str">
        <f t="shared" si="0"/>
        <v/>
      </c>
      <c r="G10" s="73"/>
      <c r="H10" s="143"/>
      <c r="I10" s="37"/>
      <c r="J10" s="37"/>
      <c r="K10" s="37"/>
      <c r="L10" s="38"/>
      <c r="M10" s="37"/>
      <c r="N10" s="37"/>
      <c r="O10" s="37"/>
      <c r="P10" s="37"/>
      <c r="S10" s="37"/>
      <c r="T10" s="37"/>
      <c r="U10" s="37"/>
      <c r="V10" s="37"/>
    </row>
    <row r="11" spans="1:93" s="78" customFormat="1" ht="5.25" customHeight="1" x14ac:dyDescent="0.2">
      <c r="A11" s="5"/>
      <c r="B11" s="5"/>
      <c r="C11" s="5"/>
      <c r="D11" s="5"/>
      <c r="E11" s="28" t="str">
        <f>IF(D11=0,"",(D11/2)^2*PI())</f>
        <v/>
      </c>
      <c r="F11" s="5"/>
      <c r="G11" s="5"/>
      <c r="H11" s="116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</row>
    <row r="12" spans="1:93" ht="33.75" customHeight="1" x14ac:dyDescent="0.2">
      <c r="F12" s="79"/>
      <c r="H12" s="38"/>
      <c r="I12" s="38"/>
      <c r="J12" s="38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3"/>
    </row>
    <row r="13" spans="1:93" ht="20.100000000000001" customHeight="1" x14ac:dyDescent="0.2">
      <c r="H13" s="38"/>
      <c r="I13" s="38"/>
      <c r="J13" s="38"/>
      <c r="K13" s="37"/>
      <c r="L13" s="38"/>
      <c r="M13" s="38"/>
      <c r="N13" s="38"/>
      <c r="O13" s="38"/>
      <c r="P13" s="38"/>
      <c r="V13" s="37"/>
    </row>
    <row r="14" spans="1:93" x14ac:dyDescent="0.2">
      <c r="H14" s="38"/>
      <c r="I14" s="38"/>
      <c r="J14" s="38"/>
      <c r="K14" s="38"/>
      <c r="L14" s="38"/>
      <c r="M14" s="38"/>
      <c r="N14" s="38"/>
      <c r="O14" s="38"/>
      <c r="P14" s="38"/>
    </row>
    <row r="15" spans="1:93" x14ac:dyDescent="0.2">
      <c r="H15" s="38"/>
      <c r="I15" s="38"/>
      <c r="J15" s="38"/>
      <c r="K15" s="38"/>
      <c r="L15" s="38"/>
      <c r="M15" s="38"/>
      <c r="N15" s="38"/>
      <c r="O15" s="38"/>
      <c r="P15" s="38"/>
    </row>
    <row r="16" spans="1:93" x14ac:dyDescent="0.2">
      <c r="H16" s="38"/>
      <c r="I16" s="38"/>
      <c r="J16" s="38"/>
      <c r="K16" s="38"/>
      <c r="L16" s="38"/>
      <c r="M16" s="38"/>
      <c r="N16" s="38"/>
      <c r="O16" s="38"/>
      <c r="P16" s="38"/>
    </row>
    <row r="17" spans="8:16" x14ac:dyDescent="0.2">
      <c r="H17" s="38"/>
      <c r="I17" s="38"/>
      <c r="J17" s="38"/>
      <c r="K17" s="38"/>
      <c r="L17" s="38"/>
      <c r="M17" s="38"/>
      <c r="N17" s="38"/>
      <c r="O17" s="38"/>
      <c r="P17" s="38"/>
    </row>
    <row r="18" spans="8:16" x14ac:dyDescent="0.2">
      <c r="H18" s="38"/>
      <c r="I18" s="38"/>
      <c r="J18" s="38"/>
      <c r="K18" s="38"/>
      <c r="L18" s="38"/>
      <c r="M18" s="38"/>
      <c r="N18" s="38"/>
      <c r="O18" s="38"/>
      <c r="P18" s="38"/>
    </row>
    <row r="19" spans="8:16" x14ac:dyDescent="0.2">
      <c r="H19" s="38"/>
      <c r="I19" s="38"/>
      <c r="J19" s="38"/>
      <c r="K19" s="38"/>
      <c r="L19" s="38"/>
      <c r="M19" s="38"/>
      <c r="N19" s="38"/>
      <c r="O19" s="38"/>
      <c r="P19" s="38"/>
    </row>
    <row r="20" spans="8:16" x14ac:dyDescent="0.2">
      <c r="H20" s="38"/>
      <c r="I20" s="38"/>
      <c r="J20" s="38"/>
      <c r="K20" s="38"/>
      <c r="L20" s="38"/>
      <c r="M20" s="38"/>
      <c r="N20" s="38"/>
      <c r="O20" s="38"/>
      <c r="P20" s="38"/>
    </row>
  </sheetData>
  <sheetProtection sheet="1" objects="1" scenarios="1"/>
  <mergeCells count="1">
    <mergeCell ref="B1:C1"/>
  </mergeCells>
  <phoneticPr fontId="0" type="noConversion"/>
  <pageMargins left="0.75" right="0.75" top="1" bottom="1" header="0" footer="0"/>
  <headerFooter alignWithMargins="0"/>
  <ignoredErrors>
    <ignoredError sqref="A5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9"/>
  <sheetViews>
    <sheetView showGridLines="0" workbookViewId="0">
      <selection activeCell="B26" sqref="B26"/>
    </sheetView>
  </sheetViews>
  <sheetFormatPr baseColWidth="10" defaultColWidth="9.140625" defaultRowHeight="12.75" x14ac:dyDescent="0.2"/>
  <cols>
    <col min="1" max="2" width="7.7109375" style="20" customWidth="1"/>
    <col min="3" max="9" width="12.7109375" style="20" customWidth="1"/>
    <col min="10" max="16384" width="9.140625" style="20"/>
  </cols>
  <sheetData>
    <row r="1" spans="1:9" ht="26.25" customHeight="1" x14ac:dyDescent="0.2">
      <c r="A1" s="19"/>
      <c r="B1" s="19"/>
      <c r="C1" s="132" t="s">
        <v>54</v>
      </c>
      <c r="D1" s="133"/>
      <c r="E1" s="133"/>
      <c r="F1" s="133"/>
      <c r="G1" s="133"/>
      <c r="H1" s="133"/>
      <c r="I1" s="134"/>
    </row>
    <row r="2" spans="1:9" s="6" customFormat="1" ht="21" customHeight="1" x14ac:dyDescent="0.2">
      <c r="A2" s="12"/>
      <c r="B2" s="12"/>
      <c r="C2" s="8" t="s">
        <v>37</v>
      </c>
      <c r="D2" s="8" t="s">
        <v>38</v>
      </c>
      <c r="E2" s="8" t="s">
        <v>39</v>
      </c>
      <c r="F2" s="8" t="s">
        <v>40</v>
      </c>
      <c r="G2" s="8" t="s">
        <v>41</v>
      </c>
      <c r="H2" s="8" t="s">
        <v>42</v>
      </c>
      <c r="I2" s="8" t="s">
        <v>43</v>
      </c>
    </row>
    <row r="3" spans="1:9" x14ac:dyDescent="0.2">
      <c r="A3" s="136" t="s">
        <v>1</v>
      </c>
      <c r="B3" s="137"/>
      <c r="C3" s="14">
        <f>COUNT(C7:C46)</f>
        <v>0</v>
      </c>
      <c r="D3" s="14">
        <f t="shared" ref="D3:I3" si="0">COUNT(D7:D46)</f>
        <v>0</v>
      </c>
      <c r="E3" s="14">
        <f t="shared" si="0"/>
        <v>0</v>
      </c>
      <c r="F3" s="14">
        <f t="shared" si="0"/>
        <v>0</v>
      </c>
      <c r="G3" s="14">
        <f t="shared" si="0"/>
        <v>0</v>
      </c>
      <c r="H3" s="14">
        <f t="shared" si="0"/>
        <v>0</v>
      </c>
      <c r="I3" s="14">
        <f t="shared" si="0"/>
        <v>0</v>
      </c>
    </row>
    <row r="4" spans="1:9" x14ac:dyDescent="0.2">
      <c r="A4" s="135" t="s">
        <v>45</v>
      </c>
      <c r="B4" s="135"/>
      <c r="C4" s="15" t="str">
        <f t="shared" ref="C4:I4" si="1">IF(C3=0,"0",AVERAGE(C7:C46))</f>
        <v>0</v>
      </c>
      <c r="D4" s="15" t="str">
        <f t="shared" si="1"/>
        <v>0</v>
      </c>
      <c r="E4" s="15" t="str">
        <f t="shared" si="1"/>
        <v>0</v>
      </c>
      <c r="F4" s="15" t="str">
        <f t="shared" si="1"/>
        <v>0</v>
      </c>
      <c r="G4" s="15" t="str">
        <f t="shared" si="1"/>
        <v>0</v>
      </c>
      <c r="H4" s="15" t="str">
        <f t="shared" si="1"/>
        <v>0</v>
      </c>
      <c r="I4" s="15" t="str">
        <f t="shared" si="1"/>
        <v>0</v>
      </c>
    </row>
    <row r="5" spans="1:9" ht="5.25" customHeight="1" x14ac:dyDescent="0.2">
      <c r="A5" s="21"/>
      <c r="B5" s="21"/>
      <c r="C5" s="21"/>
      <c r="D5" s="21"/>
      <c r="E5" s="21"/>
      <c r="F5" s="21"/>
      <c r="G5" s="21"/>
      <c r="H5" s="21"/>
      <c r="I5" s="21"/>
    </row>
    <row r="6" spans="1:9" x14ac:dyDescent="0.2">
      <c r="A6" s="8" t="s">
        <v>35</v>
      </c>
      <c r="B6" s="8" t="s">
        <v>36</v>
      </c>
      <c r="C6" s="9"/>
      <c r="D6" s="9"/>
      <c r="E6" s="9"/>
      <c r="F6" s="9"/>
      <c r="G6" s="9"/>
      <c r="H6" s="9"/>
      <c r="I6" s="9"/>
    </row>
    <row r="7" spans="1:9" x14ac:dyDescent="0.2">
      <c r="A7" s="9">
        <v>1</v>
      </c>
      <c r="B7" s="26" t="str">
        <f>IF('Dades biomètriques'!C8=0,"",('Dades biomètriques'!C8))</f>
        <v/>
      </c>
      <c r="C7" s="15" t="str">
        <f>IF(AND($B7&gt;=5,$B7&lt;10),'Dades biomètriques'!H8,"")</f>
        <v/>
      </c>
      <c r="D7" s="15" t="str">
        <f>IF(AND($B7&gt;=10,$B7&lt;15),'Dades biomètriques'!H8,"")</f>
        <v/>
      </c>
      <c r="E7" s="15" t="str">
        <f>IF(AND($B7&gt;=15,$B7&lt;20),'Dades biomètriques'!H8,"")</f>
        <v/>
      </c>
      <c r="F7" s="15" t="str">
        <f>IF(AND($B7&gt;=20,$B7&lt;25),'Dades biomètriques'!H8,"")</f>
        <v/>
      </c>
      <c r="G7" s="15" t="str">
        <f>IF(AND($B7&gt;=25,$B7&lt;30),'Dades biomètriques'!H8,"")</f>
        <v/>
      </c>
      <c r="H7" s="15" t="str">
        <f>IF(AND($B7&gt;=30,$B7&lt;35),'Dades biomètriques'!H8,"")</f>
        <v/>
      </c>
      <c r="I7" s="15" t="str">
        <f>IF(($B7&gt;=35),'Dades biomètriques'!H8,"")</f>
        <v/>
      </c>
    </row>
    <row r="8" spans="1:9" x14ac:dyDescent="0.2">
      <c r="A8" s="9">
        <v>2</v>
      </c>
      <c r="B8" s="26" t="str">
        <f>IF('Dades biomètriques'!C9=0,"",('Dades biomètriques'!C9))</f>
        <v/>
      </c>
      <c r="C8" s="15" t="str">
        <f>IF(AND($B8&gt;=5,$B8&lt;10),'Dades biomètriques'!H9,"")</f>
        <v/>
      </c>
      <c r="D8" s="15" t="str">
        <f>IF(AND($B8&gt;=10,$B8&lt;15),'Dades biomètriques'!H9,"")</f>
        <v/>
      </c>
      <c r="E8" s="15" t="str">
        <f>IF(AND($B8&gt;=15,$B8&lt;20),'Dades biomètriques'!H9,"")</f>
        <v/>
      </c>
      <c r="F8" s="15" t="str">
        <f>IF(AND($B8&gt;=20,$B8&lt;25),'Dades biomètriques'!H9,"")</f>
        <v/>
      </c>
      <c r="G8" s="15" t="str">
        <f>IF(AND($B8&gt;=25,$B8&lt;30),'Dades biomètriques'!H9,"")</f>
        <v/>
      </c>
      <c r="H8" s="15" t="str">
        <f>IF(AND($B8&gt;=30,$B8&lt;35),'Dades biomètriques'!H9,"")</f>
        <v/>
      </c>
      <c r="I8" s="15" t="str">
        <f>IF(($B8&gt;=35),'Dades biomètriques'!H9,"")</f>
        <v/>
      </c>
    </row>
    <row r="9" spans="1:9" x14ac:dyDescent="0.2">
      <c r="A9" s="9">
        <v>3</v>
      </c>
      <c r="B9" s="26" t="str">
        <f>IF('Dades biomètriques'!C10=0,"",('Dades biomètriques'!C10))</f>
        <v/>
      </c>
      <c r="C9" s="15" t="str">
        <f>IF(AND($B9&gt;=5,$B9&lt;10),'Dades biomètriques'!H10,"")</f>
        <v/>
      </c>
      <c r="D9" s="15" t="str">
        <f>IF(AND($B9&gt;=10,$B9&lt;15),'Dades biomètriques'!H10,"")</f>
        <v/>
      </c>
      <c r="E9" s="15" t="str">
        <f>IF(AND($B9&gt;=15,$B9&lt;20),'Dades biomètriques'!H10,"")</f>
        <v/>
      </c>
      <c r="F9" s="15" t="str">
        <f>IF(AND($B9&gt;=20,$B9&lt;25),'Dades biomètriques'!H10,"")</f>
        <v/>
      </c>
      <c r="G9" s="15" t="str">
        <f>IF(AND($B9&gt;=25,$B9&lt;30),'Dades biomètriques'!H10,"")</f>
        <v/>
      </c>
      <c r="H9" s="15" t="str">
        <f>IF(AND($B9&gt;=30,$B9&lt;35),'Dades biomètriques'!H10,"")</f>
        <v/>
      </c>
      <c r="I9" s="15" t="str">
        <f>IF(($B9&gt;=35),'Dades biomètriques'!H10,"")</f>
        <v/>
      </c>
    </row>
    <row r="10" spans="1:9" x14ac:dyDescent="0.2">
      <c r="A10" s="9">
        <v>4</v>
      </c>
      <c r="B10" s="26" t="str">
        <f>IF('Dades biomètriques'!C11=0,"",('Dades biomètriques'!C11))</f>
        <v/>
      </c>
      <c r="C10" s="15" t="str">
        <f>IF(AND($B10&gt;=5,$B10&lt;10),'Dades biomètriques'!H11,"")</f>
        <v/>
      </c>
      <c r="D10" s="15" t="str">
        <f>IF(AND($B10&gt;=10,$B10&lt;15),'Dades biomètriques'!H11,"")</f>
        <v/>
      </c>
      <c r="E10" s="15" t="str">
        <f>IF(AND($B10&gt;=15,$B10&lt;20),'Dades biomètriques'!H11,"")</f>
        <v/>
      </c>
      <c r="F10" s="15" t="str">
        <f>IF(AND($B10&gt;=20,$B10&lt;25),'Dades biomètriques'!H11,"")</f>
        <v/>
      </c>
      <c r="G10" s="15" t="str">
        <f>IF(AND($B10&gt;=25,$B10&lt;30),'Dades biomètriques'!H11,"")</f>
        <v/>
      </c>
      <c r="H10" s="15" t="str">
        <f>IF(AND($B10&gt;=30,$B10&lt;35),'Dades biomètriques'!H11,"")</f>
        <v/>
      </c>
      <c r="I10" s="15" t="str">
        <f>IF(($B10&gt;=35),'Dades biomètriques'!H11,"")</f>
        <v/>
      </c>
    </row>
    <row r="11" spans="1:9" x14ac:dyDescent="0.2">
      <c r="A11" s="9">
        <v>5</v>
      </c>
      <c r="B11" s="26" t="str">
        <f>IF('Dades biomètriques'!C12=0,"",('Dades biomètriques'!C12))</f>
        <v/>
      </c>
      <c r="C11" s="15" t="str">
        <f>IF(AND($B11&gt;=5,$B11&lt;10),'Dades biomètriques'!H12,"")</f>
        <v/>
      </c>
      <c r="D11" s="15" t="str">
        <f>IF(AND($B11&gt;=10,$B11&lt;15),'Dades biomètriques'!H12,"")</f>
        <v/>
      </c>
      <c r="E11" s="15" t="str">
        <f>IF(AND($B11&gt;=15,$B11&lt;20),'Dades biomètriques'!H12,"")</f>
        <v/>
      </c>
      <c r="F11" s="15" t="str">
        <f>IF(AND($B11&gt;=20,$B11&lt;25),'Dades biomètriques'!H12,"")</f>
        <v/>
      </c>
      <c r="G11" s="15" t="str">
        <f>IF(AND($B11&gt;=25,$B11&lt;30),'Dades biomètriques'!H12,"")</f>
        <v/>
      </c>
      <c r="H11" s="15" t="str">
        <f>IF(AND($B11&gt;=30,$B11&lt;35),'Dades biomètriques'!H12,"")</f>
        <v/>
      </c>
      <c r="I11" s="15" t="str">
        <f>IF(($B11&gt;=35),'Dades biomètriques'!H12,"")</f>
        <v/>
      </c>
    </row>
    <row r="12" spans="1:9" x14ac:dyDescent="0.2">
      <c r="A12" s="9">
        <v>6</v>
      </c>
      <c r="B12" s="26" t="str">
        <f>IF('Dades biomètriques'!C13=0,"",('Dades biomètriques'!C13))</f>
        <v/>
      </c>
      <c r="C12" s="15" t="str">
        <f>IF(AND($B12&gt;=5,$B12&lt;10),'Dades biomètriques'!H13,"")</f>
        <v/>
      </c>
      <c r="D12" s="15" t="str">
        <f>IF(AND($B12&gt;=10,$B12&lt;15),'Dades biomètriques'!H13,"")</f>
        <v/>
      </c>
      <c r="E12" s="15" t="str">
        <f>IF(AND($B12&gt;=15,$B12&lt;20),'Dades biomètriques'!H13,"")</f>
        <v/>
      </c>
      <c r="F12" s="15" t="str">
        <f>IF(AND($B12&gt;=20,$B12&lt;25),'Dades biomètriques'!H13,"")</f>
        <v/>
      </c>
      <c r="G12" s="15" t="str">
        <f>IF(AND($B12&gt;=25,$B12&lt;30),'Dades biomètriques'!H13,"")</f>
        <v/>
      </c>
      <c r="H12" s="15" t="str">
        <f>IF(AND($B12&gt;=30,$B12&lt;35),'Dades biomètriques'!H13,"")</f>
        <v/>
      </c>
      <c r="I12" s="15" t="str">
        <f>IF(($B12&gt;=35),'Dades biomètriques'!H13,"")</f>
        <v/>
      </c>
    </row>
    <row r="13" spans="1:9" x14ac:dyDescent="0.2">
      <c r="A13" s="9">
        <v>7</v>
      </c>
      <c r="B13" s="26" t="str">
        <f>IF('Dades biomètriques'!C14=0,"",('Dades biomètriques'!C14))</f>
        <v/>
      </c>
      <c r="C13" s="15" t="str">
        <f>IF(AND($B13&gt;=5,$B13&lt;10),'Dades biomètriques'!H14,"")</f>
        <v/>
      </c>
      <c r="D13" s="15" t="str">
        <f>IF(AND($B13&gt;=10,$B13&lt;15),'Dades biomètriques'!H14,"")</f>
        <v/>
      </c>
      <c r="E13" s="15" t="str">
        <f>IF(AND($B13&gt;=15,$B13&lt;20),'Dades biomètriques'!H14,"")</f>
        <v/>
      </c>
      <c r="F13" s="15" t="str">
        <f>IF(AND($B13&gt;=20,$B13&lt;25),'Dades biomètriques'!H14,"")</f>
        <v/>
      </c>
      <c r="G13" s="15" t="str">
        <f>IF(AND($B13&gt;=25,$B13&lt;30),'Dades biomètriques'!H14,"")</f>
        <v/>
      </c>
      <c r="H13" s="15" t="str">
        <f>IF(AND($B13&gt;=30,$B13&lt;35),'Dades biomètriques'!H14,"")</f>
        <v/>
      </c>
      <c r="I13" s="15" t="str">
        <f>IF(($B13&gt;=35),'Dades biomètriques'!H14,"")</f>
        <v/>
      </c>
    </row>
    <row r="14" spans="1:9" x14ac:dyDescent="0.2">
      <c r="A14" s="9">
        <v>8</v>
      </c>
      <c r="B14" s="26" t="str">
        <f>IF('Dades biomètriques'!C15=0,"",('Dades biomètriques'!C15))</f>
        <v/>
      </c>
      <c r="C14" s="15" t="str">
        <f>IF(AND($B14&gt;=5,$B14&lt;10),'Dades biomètriques'!H15,"")</f>
        <v/>
      </c>
      <c r="D14" s="15" t="str">
        <f>IF(AND($B14&gt;=10,$B14&lt;15),'Dades biomètriques'!H15,"")</f>
        <v/>
      </c>
      <c r="E14" s="15" t="str">
        <f>IF(AND($B14&gt;=15,$B14&lt;20),'Dades biomètriques'!H15,"")</f>
        <v/>
      </c>
      <c r="F14" s="15" t="str">
        <f>IF(AND($B14&gt;=20,$B14&lt;25),'Dades biomètriques'!H15,"")</f>
        <v/>
      </c>
      <c r="G14" s="15" t="str">
        <f>IF(AND($B14&gt;=25,$B14&lt;30),'Dades biomètriques'!H15,"")</f>
        <v/>
      </c>
      <c r="H14" s="15" t="str">
        <f>IF(AND($B14&gt;=30,$B14&lt;35),'Dades biomètriques'!H15,"")</f>
        <v/>
      </c>
      <c r="I14" s="15" t="str">
        <f>IF(($B14&gt;=35),'Dades biomètriques'!H15,"")</f>
        <v/>
      </c>
    </row>
    <row r="15" spans="1:9" x14ac:dyDescent="0.2">
      <c r="A15" s="9">
        <v>9</v>
      </c>
      <c r="B15" s="26" t="str">
        <f>IF('Dades biomètriques'!C16=0,"",('Dades biomètriques'!C16))</f>
        <v/>
      </c>
      <c r="C15" s="15" t="str">
        <f>IF(AND($B15&gt;=5,$B15&lt;10),'Dades biomètriques'!H16,"")</f>
        <v/>
      </c>
      <c r="D15" s="15" t="str">
        <f>IF(AND($B15&gt;=10,$B15&lt;15),'Dades biomètriques'!H16,"")</f>
        <v/>
      </c>
      <c r="E15" s="15" t="str">
        <f>IF(AND($B15&gt;=15,$B15&lt;20),'Dades biomètriques'!H16,"")</f>
        <v/>
      </c>
      <c r="F15" s="15" t="str">
        <f>IF(AND($B15&gt;=20,$B15&lt;25),'Dades biomètriques'!H16,"")</f>
        <v/>
      </c>
      <c r="G15" s="15" t="str">
        <f>IF(AND($B15&gt;=25,$B15&lt;30),'Dades biomètriques'!H16,"")</f>
        <v/>
      </c>
      <c r="H15" s="15" t="str">
        <f>IF(AND($B15&gt;=30,$B15&lt;35),'Dades biomètriques'!H16,"")</f>
        <v/>
      </c>
      <c r="I15" s="15" t="str">
        <f>IF(($B15&gt;=35),'Dades biomètriques'!H16,"")</f>
        <v/>
      </c>
    </row>
    <row r="16" spans="1:9" x14ac:dyDescent="0.2">
      <c r="A16" s="9">
        <v>10</v>
      </c>
      <c r="B16" s="26" t="str">
        <f>IF('Dades biomètriques'!C17=0,"",('Dades biomètriques'!C17))</f>
        <v/>
      </c>
      <c r="C16" s="15" t="str">
        <f>IF(AND($B16&gt;=5,$B16&lt;10),'Dades biomètriques'!H17,"")</f>
        <v/>
      </c>
      <c r="D16" s="15" t="str">
        <f>IF(AND($B16&gt;=10,$B16&lt;15),'Dades biomètriques'!H17,"")</f>
        <v/>
      </c>
      <c r="E16" s="15" t="str">
        <f>IF(AND($B16&gt;=15,$B16&lt;20),'Dades biomètriques'!H17,"")</f>
        <v/>
      </c>
      <c r="F16" s="15" t="str">
        <f>IF(AND($B16&gt;=20,$B16&lt;25),'Dades biomètriques'!H17,"")</f>
        <v/>
      </c>
      <c r="G16" s="15" t="str">
        <f>IF(AND($B16&gt;=25,$B16&lt;30),'Dades biomètriques'!H17,"")</f>
        <v/>
      </c>
      <c r="H16" s="15" t="str">
        <f>IF(AND($B16&gt;=30,$B16&lt;35),'Dades biomètriques'!H17,"")</f>
        <v/>
      </c>
      <c r="I16" s="15" t="str">
        <f>IF(($B16&gt;=35),'Dades biomètriques'!H17,"")</f>
        <v/>
      </c>
    </row>
    <row r="17" spans="1:9" x14ac:dyDescent="0.2">
      <c r="A17" s="9">
        <v>11</v>
      </c>
      <c r="B17" s="26" t="str">
        <f>IF('Dades biomètriques'!C18=0,"",('Dades biomètriques'!C18))</f>
        <v/>
      </c>
      <c r="C17" s="15" t="str">
        <f>IF(AND($B17&gt;=5,$B17&lt;10),'Dades biomètriques'!H18,"")</f>
        <v/>
      </c>
      <c r="D17" s="15" t="str">
        <f>IF(AND($B17&gt;=10,$B17&lt;15),'Dades biomètriques'!H18,"")</f>
        <v/>
      </c>
      <c r="E17" s="15" t="str">
        <f>IF(AND($B17&gt;=15,$B17&lt;20),'Dades biomètriques'!H18,"")</f>
        <v/>
      </c>
      <c r="F17" s="15" t="str">
        <f>IF(AND($B17&gt;=20,$B17&lt;25),'Dades biomètriques'!H18,"")</f>
        <v/>
      </c>
      <c r="G17" s="15" t="str">
        <f>IF(AND($B17&gt;=25,$B17&lt;30),'Dades biomètriques'!H18,"")</f>
        <v/>
      </c>
      <c r="H17" s="15" t="str">
        <f>IF(AND($B17&gt;=30,$B17&lt;35),'Dades biomètriques'!H18,"")</f>
        <v/>
      </c>
      <c r="I17" s="15" t="str">
        <f>IF(($B17&gt;=35),'Dades biomètriques'!H18,"")</f>
        <v/>
      </c>
    </row>
    <row r="18" spans="1:9" x14ac:dyDescent="0.2">
      <c r="A18" s="9">
        <v>12</v>
      </c>
      <c r="B18" s="26" t="str">
        <f>IF('Dades biomètriques'!C19=0,"",('Dades biomètriques'!C19))</f>
        <v/>
      </c>
      <c r="C18" s="15" t="str">
        <f>IF(AND($B18&gt;=5,$B18&lt;10),'Dades biomètriques'!H19,"")</f>
        <v/>
      </c>
      <c r="D18" s="15" t="str">
        <f>IF(AND($B18&gt;=10,$B18&lt;15),'Dades biomètriques'!H19,"")</f>
        <v/>
      </c>
      <c r="E18" s="15" t="str">
        <f>IF(AND($B18&gt;=15,$B18&lt;20),'Dades biomètriques'!H19,"")</f>
        <v/>
      </c>
      <c r="F18" s="15" t="str">
        <f>IF(AND($B18&gt;=20,$B18&lt;25),'Dades biomètriques'!H19,"")</f>
        <v/>
      </c>
      <c r="G18" s="15" t="str">
        <f>IF(AND($B18&gt;=25,$B18&lt;30),'Dades biomètriques'!H19,"")</f>
        <v/>
      </c>
      <c r="H18" s="15" t="str">
        <f>IF(AND($B18&gt;=30,$B18&lt;35),'Dades biomètriques'!H19,"")</f>
        <v/>
      </c>
      <c r="I18" s="15" t="str">
        <f>IF(($B18&gt;=35),'Dades biomètriques'!H19,"")</f>
        <v/>
      </c>
    </row>
    <row r="19" spans="1:9" x14ac:dyDescent="0.2">
      <c r="A19" s="9">
        <v>13</v>
      </c>
      <c r="B19" s="26" t="str">
        <f>IF('Dades biomètriques'!C20=0,"",('Dades biomètriques'!C20))</f>
        <v/>
      </c>
      <c r="C19" s="15" t="str">
        <f>IF(AND($B19&gt;=5,$B19&lt;10),'Dades biomètriques'!H20,"")</f>
        <v/>
      </c>
      <c r="D19" s="15" t="str">
        <f>IF(AND($B19&gt;=10,$B19&lt;15),'Dades biomètriques'!H20,"")</f>
        <v/>
      </c>
      <c r="E19" s="15" t="str">
        <f>IF(AND($B19&gt;=15,$B19&lt;20),'Dades biomètriques'!H20,"")</f>
        <v/>
      </c>
      <c r="F19" s="15" t="str">
        <f>IF(AND($B19&gt;=20,$B19&lt;25),'Dades biomètriques'!H20,"")</f>
        <v/>
      </c>
      <c r="G19" s="15" t="str">
        <f>IF(AND($B19&gt;=25,$B19&lt;30),'Dades biomètriques'!H20,"")</f>
        <v/>
      </c>
      <c r="H19" s="15" t="str">
        <f>IF(AND($B19&gt;=30,$B19&lt;35),'Dades biomètriques'!H20,"")</f>
        <v/>
      </c>
      <c r="I19" s="15" t="str">
        <f>IF(($B19&gt;=35),'Dades biomètriques'!H20,"")</f>
        <v/>
      </c>
    </row>
    <row r="20" spans="1:9" x14ac:dyDescent="0.2">
      <c r="A20" s="9">
        <v>14</v>
      </c>
      <c r="B20" s="26" t="str">
        <f>IF('Dades biomètriques'!C21=0,"",('Dades biomètriques'!C21))</f>
        <v/>
      </c>
      <c r="C20" s="15" t="str">
        <f>IF(AND($B20&gt;=5,$B20&lt;10),'Dades biomètriques'!H21,"")</f>
        <v/>
      </c>
      <c r="D20" s="15" t="str">
        <f>IF(AND($B20&gt;=10,$B20&lt;15),'Dades biomètriques'!H21,"")</f>
        <v/>
      </c>
      <c r="E20" s="15" t="str">
        <f>IF(AND($B20&gt;=15,$B20&lt;20),'Dades biomètriques'!H21,"")</f>
        <v/>
      </c>
      <c r="F20" s="15" t="str">
        <f>IF(AND($B20&gt;=20,$B20&lt;25),'Dades biomètriques'!H21,"")</f>
        <v/>
      </c>
      <c r="G20" s="15" t="str">
        <f>IF(AND($B20&gt;=25,$B20&lt;30),'Dades biomètriques'!H21,"")</f>
        <v/>
      </c>
      <c r="H20" s="15" t="str">
        <f>IF(AND($B20&gt;=30,$B20&lt;35),'Dades biomètriques'!H21,"")</f>
        <v/>
      </c>
      <c r="I20" s="15" t="str">
        <f>IF(($B20&gt;=35),'Dades biomètriques'!H21,"")</f>
        <v/>
      </c>
    </row>
    <row r="21" spans="1:9" x14ac:dyDescent="0.2">
      <c r="A21" s="9">
        <v>15</v>
      </c>
      <c r="B21" s="26" t="str">
        <f>IF('Dades biomètriques'!C22=0,"",('Dades biomètriques'!C22))</f>
        <v/>
      </c>
      <c r="C21" s="15" t="str">
        <f>IF(AND($B21&gt;=5,$B21&lt;10),'Dades biomètriques'!H22,"")</f>
        <v/>
      </c>
      <c r="D21" s="15" t="str">
        <f>IF(AND($B21&gt;=10,$B21&lt;15),'Dades biomètriques'!H22,"")</f>
        <v/>
      </c>
      <c r="E21" s="15" t="str">
        <f>IF(AND($B21&gt;=15,$B21&lt;20),'Dades biomètriques'!H22,"")</f>
        <v/>
      </c>
      <c r="F21" s="15" t="str">
        <f>IF(AND($B21&gt;=20,$B21&lt;25),'Dades biomètriques'!H22,"")</f>
        <v/>
      </c>
      <c r="G21" s="15" t="str">
        <f>IF(AND($B21&gt;=25,$B21&lt;30),'Dades biomètriques'!H22,"")</f>
        <v/>
      </c>
      <c r="H21" s="15" t="str">
        <f>IF(AND($B21&gt;=30,$B21&lt;35),'Dades biomètriques'!H22,"")</f>
        <v/>
      </c>
      <c r="I21" s="15" t="str">
        <f>IF(($B21&gt;=35),'Dades biomètriques'!H22,"")</f>
        <v/>
      </c>
    </row>
    <row r="22" spans="1:9" x14ac:dyDescent="0.2">
      <c r="A22" s="9">
        <v>16</v>
      </c>
      <c r="B22" s="26" t="str">
        <f>IF('Dades biomètriques'!C23=0,"",('Dades biomètriques'!C23))</f>
        <v/>
      </c>
      <c r="C22" s="15" t="str">
        <f>IF(AND($B22&gt;=5,$B22&lt;10),'Dades biomètriques'!H23,"")</f>
        <v/>
      </c>
      <c r="D22" s="15" t="str">
        <f>IF(AND($B22&gt;=10,$B22&lt;15),'Dades biomètriques'!H23,"")</f>
        <v/>
      </c>
      <c r="E22" s="15" t="str">
        <f>IF(AND($B22&gt;=15,$B22&lt;20),'Dades biomètriques'!H23,"")</f>
        <v/>
      </c>
      <c r="F22" s="15" t="str">
        <f>IF(AND($B22&gt;=20,$B22&lt;25),'Dades biomètriques'!H23,"")</f>
        <v/>
      </c>
      <c r="G22" s="15" t="str">
        <f>IF(AND($B22&gt;=25,$B22&lt;30),'Dades biomètriques'!H23,"")</f>
        <v/>
      </c>
      <c r="H22" s="15" t="str">
        <f>IF(AND($B22&gt;=30,$B22&lt;35),'Dades biomètriques'!H23,"")</f>
        <v/>
      </c>
      <c r="I22" s="15" t="str">
        <f>IF(($B22&gt;=35),'Dades biomètriques'!H23,"")</f>
        <v/>
      </c>
    </row>
    <row r="23" spans="1:9" x14ac:dyDescent="0.2">
      <c r="A23" s="9">
        <v>17</v>
      </c>
      <c r="B23" s="26" t="str">
        <f>IF('Dades biomètriques'!C24=0,"",('Dades biomètriques'!C24))</f>
        <v/>
      </c>
      <c r="C23" s="15" t="str">
        <f>IF(AND($B23&gt;=5,$B23&lt;10),'Dades biomètriques'!H24,"")</f>
        <v/>
      </c>
      <c r="D23" s="15" t="str">
        <f>IF(AND($B23&gt;=10,$B23&lt;15),'Dades biomètriques'!H24,"")</f>
        <v/>
      </c>
      <c r="E23" s="15" t="str">
        <f>IF(AND($B23&gt;=15,$B23&lt;20),'Dades biomètriques'!H24,"")</f>
        <v/>
      </c>
      <c r="F23" s="15" t="str">
        <f>IF(AND($B23&gt;=20,$B23&lt;25),'Dades biomètriques'!H24,"")</f>
        <v/>
      </c>
      <c r="G23" s="15" t="str">
        <f>IF(AND($B23&gt;=25,$B23&lt;30),'Dades biomètriques'!H24,"")</f>
        <v/>
      </c>
      <c r="H23" s="15" t="str">
        <f>IF(AND($B23&gt;=30,$B23&lt;35),'Dades biomètriques'!H24,"")</f>
        <v/>
      </c>
      <c r="I23" s="15" t="str">
        <f>IF(($B23&gt;=35),'Dades biomètriques'!H24,"")</f>
        <v/>
      </c>
    </row>
    <row r="24" spans="1:9" x14ac:dyDescent="0.2">
      <c r="A24" s="9">
        <v>18</v>
      </c>
      <c r="B24" s="26" t="str">
        <f>IF('Dades biomètriques'!C25=0,"",('Dades biomètriques'!C25))</f>
        <v/>
      </c>
      <c r="C24" s="15" t="str">
        <f>IF(AND($B24&gt;=5,$B24&lt;10),'Dades biomètriques'!H25,"")</f>
        <v/>
      </c>
      <c r="D24" s="15" t="str">
        <f>IF(AND($B24&gt;=10,$B24&lt;15),'Dades biomètriques'!H25,"")</f>
        <v/>
      </c>
      <c r="E24" s="15" t="str">
        <f>IF(AND($B24&gt;=15,$B24&lt;20),'Dades biomètriques'!H25,"")</f>
        <v/>
      </c>
      <c r="F24" s="15" t="str">
        <f>IF(AND($B24&gt;=20,$B24&lt;25),'Dades biomètriques'!H25,"")</f>
        <v/>
      </c>
      <c r="G24" s="15" t="str">
        <f>IF(AND($B24&gt;=25,$B24&lt;30),'Dades biomètriques'!H25,"")</f>
        <v/>
      </c>
      <c r="H24" s="15" t="str">
        <f>IF(AND($B24&gt;=30,$B24&lt;35),'Dades biomètriques'!H25,"")</f>
        <v/>
      </c>
      <c r="I24" s="15" t="str">
        <f>IF(($B24&gt;=35),'Dades biomètriques'!H25,"")</f>
        <v/>
      </c>
    </row>
    <row r="25" spans="1:9" x14ac:dyDescent="0.2">
      <c r="A25" s="9">
        <v>19</v>
      </c>
      <c r="B25" s="26" t="str">
        <f>IF('Dades biomètriques'!C26=0,"",('Dades biomètriques'!C26))</f>
        <v/>
      </c>
      <c r="C25" s="15" t="str">
        <f>IF(AND($B25&gt;=5,$B25&lt;10),'Dades biomètriques'!H26,"")</f>
        <v/>
      </c>
      <c r="D25" s="15" t="str">
        <f>IF(AND($B25&gt;=10,$B25&lt;15),'Dades biomètriques'!H26,"")</f>
        <v/>
      </c>
      <c r="E25" s="15" t="str">
        <f>IF(AND($B25&gt;=15,$B25&lt;20),'Dades biomètriques'!H26,"")</f>
        <v/>
      </c>
      <c r="F25" s="15" t="str">
        <f>IF(AND($B25&gt;=20,$B25&lt;25),'Dades biomètriques'!H26,"")</f>
        <v/>
      </c>
      <c r="G25" s="15" t="str">
        <f>IF(AND($B25&gt;=25,$B25&lt;30),'Dades biomètriques'!H26,"")</f>
        <v/>
      </c>
      <c r="H25" s="15" t="str">
        <f>IF(AND($B25&gt;=30,$B25&lt;35),'Dades biomètriques'!H26,"")</f>
        <v/>
      </c>
      <c r="I25" s="15" t="str">
        <f>IF(($B25&gt;=35),'Dades biomètriques'!H26,"")</f>
        <v/>
      </c>
    </row>
    <row r="26" spans="1:9" x14ac:dyDescent="0.2">
      <c r="A26" s="9">
        <v>20</v>
      </c>
      <c r="B26" s="26" t="str">
        <f>IF('Dades biomètriques'!C27=0,"",('Dades biomètriques'!C27))</f>
        <v/>
      </c>
      <c r="C26" s="15" t="str">
        <f>IF(AND($B26&gt;=5,$B26&lt;10),'Dades biomètriques'!H27,"")</f>
        <v/>
      </c>
      <c r="D26" s="15" t="str">
        <f>IF(AND($B26&gt;=10,$B26&lt;15),'Dades biomètriques'!H27,"")</f>
        <v/>
      </c>
      <c r="E26" s="15" t="str">
        <f>IF(AND($B26&gt;=15,$B26&lt;20),'Dades biomètriques'!H27,"")</f>
        <v/>
      </c>
      <c r="F26" s="15" t="str">
        <f>IF(AND($B26&gt;=20,$B26&lt;25),'Dades biomètriques'!H27,"")</f>
        <v/>
      </c>
      <c r="G26" s="15" t="str">
        <f>IF(AND($B26&gt;=25,$B26&lt;30),'Dades biomètriques'!H27,"")</f>
        <v/>
      </c>
      <c r="H26" s="15" t="str">
        <f>IF(AND($B26&gt;=30,$B26&lt;35),'Dades biomètriques'!H27,"")</f>
        <v/>
      </c>
      <c r="I26" s="15" t="str">
        <f>IF(($B26&gt;=35),'Dades biomètriques'!H27,"")</f>
        <v/>
      </c>
    </row>
    <row r="27" spans="1:9" x14ac:dyDescent="0.2">
      <c r="A27" s="9">
        <v>21</v>
      </c>
      <c r="B27" s="26" t="str">
        <f>IF('Dades biomètriques'!C28=0,"",('Dades biomètriques'!C28))</f>
        <v/>
      </c>
      <c r="C27" s="15" t="str">
        <f>IF(AND($B27&gt;=5,$B27&lt;10),'Dades biomètriques'!H28,"")</f>
        <v/>
      </c>
      <c r="D27" s="15" t="str">
        <f>IF(AND($B27&gt;=10,$B27&lt;15),'Dades biomètriques'!H28,"")</f>
        <v/>
      </c>
      <c r="E27" s="15" t="str">
        <f>IF(AND($B27&gt;=15,$B27&lt;20),'Dades biomètriques'!H28,"")</f>
        <v/>
      </c>
      <c r="F27" s="15" t="str">
        <f>IF(AND($B27&gt;=20,$B27&lt;25),'Dades biomètriques'!H28,"")</f>
        <v/>
      </c>
      <c r="G27" s="15" t="str">
        <f>IF(AND($B27&gt;=25,$B27&lt;30),'Dades biomètriques'!H28,"")</f>
        <v/>
      </c>
      <c r="H27" s="15" t="str">
        <f>IF(AND($B27&gt;=30,$B27&lt;35),'Dades biomètriques'!H28,"")</f>
        <v/>
      </c>
      <c r="I27" s="15" t="str">
        <f>IF(($B27&gt;=35),'Dades biomètriques'!H28,"")</f>
        <v/>
      </c>
    </row>
    <row r="28" spans="1:9" x14ac:dyDescent="0.2">
      <c r="A28" s="9">
        <v>22</v>
      </c>
      <c r="B28" s="26" t="str">
        <f>IF('Dades biomètriques'!C29=0,"",('Dades biomètriques'!C29))</f>
        <v/>
      </c>
      <c r="C28" s="15" t="str">
        <f>IF(AND($B28&gt;=5,$B28&lt;10),'Dades biomètriques'!H29,"")</f>
        <v/>
      </c>
      <c r="D28" s="15" t="str">
        <f>IF(AND($B28&gt;=10,$B28&lt;15),'Dades biomètriques'!H29,"")</f>
        <v/>
      </c>
      <c r="E28" s="15" t="str">
        <f>IF(AND($B28&gt;=15,$B28&lt;20),'Dades biomètriques'!H29,"")</f>
        <v/>
      </c>
      <c r="F28" s="15" t="str">
        <f>IF(AND($B28&gt;=20,$B28&lt;25),'Dades biomètriques'!H29,"")</f>
        <v/>
      </c>
      <c r="G28" s="15" t="str">
        <f>IF(AND($B28&gt;=25,$B28&lt;30),'Dades biomètriques'!H29,"")</f>
        <v/>
      </c>
      <c r="H28" s="15" t="str">
        <f>IF(AND($B28&gt;=30,$B28&lt;35),'Dades biomètriques'!H29,"")</f>
        <v/>
      </c>
      <c r="I28" s="15" t="str">
        <f>IF(($B28&gt;=35),'Dades biomètriques'!H29,"")</f>
        <v/>
      </c>
    </row>
    <row r="29" spans="1:9" x14ac:dyDescent="0.2">
      <c r="A29" s="9">
        <v>23</v>
      </c>
      <c r="B29" s="26" t="str">
        <f>IF('Dades biomètriques'!C30=0,"",('Dades biomètriques'!C30))</f>
        <v/>
      </c>
      <c r="C29" s="15" t="str">
        <f>IF(AND($B29&gt;=5,$B29&lt;10),'Dades biomètriques'!H30,"")</f>
        <v/>
      </c>
      <c r="D29" s="15" t="str">
        <f>IF(AND($B29&gt;=10,$B29&lt;15),'Dades biomètriques'!H30,"")</f>
        <v/>
      </c>
      <c r="E29" s="15" t="str">
        <f>IF(AND($B29&gt;=15,$B29&lt;20),'Dades biomètriques'!H30,"")</f>
        <v/>
      </c>
      <c r="F29" s="15" t="str">
        <f>IF(AND($B29&gt;=20,$B29&lt;25),'Dades biomètriques'!H30,"")</f>
        <v/>
      </c>
      <c r="G29" s="15" t="str">
        <f>IF(AND($B29&gt;=25,$B29&lt;30),'Dades biomètriques'!H30,"")</f>
        <v/>
      </c>
      <c r="H29" s="15" t="str">
        <f>IF(AND($B29&gt;=30,$B29&lt;35),'Dades biomètriques'!H30,"")</f>
        <v/>
      </c>
      <c r="I29" s="15" t="str">
        <f>IF(($B29&gt;=35),'Dades biomètriques'!H30,"")</f>
        <v/>
      </c>
    </row>
    <row r="30" spans="1:9" x14ac:dyDescent="0.2">
      <c r="A30" s="9">
        <v>24</v>
      </c>
      <c r="B30" s="26" t="str">
        <f>IF('Dades biomètriques'!C31=0,"",('Dades biomètriques'!C31))</f>
        <v/>
      </c>
      <c r="C30" s="15" t="str">
        <f>IF(AND($B30&gt;=5,$B30&lt;10),'Dades biomètriques'!H31,"")</f>
        <v/>
      </c>
      <c r="D30" s="15" t="str">
        <f>IF(AND($B30&gt;=10,$B30&lt;15),'Dades biomètriques'!H31,"")</f>
        <v/>
      </c>
      <c r="E30" s="15" t="str">
        <f>IF(AND($B30&gt;=15,$B30&lt;20),'Dades biomètriques'!H31,"")</f>
        <v/>
      </c>
      <c r="F30" s="15" t="str">
        <f>IF(AND($B30&gt;=20,$B30&lt;25),'Dades biomètriques'!H31,"")</f>
        <v/>
      </c>
      <c r="G30" s="15" t="str">
        <f>IF(AND($B30&gt;=25,$B30&lt;30),'Dades biomètriques'!H31,"")</f>
        <v/>
      </c>
      <c r="H30" s="15" t="str">
        <f>IF(AND($B30&gt;=30,$B30&lt;35),'Dades biomètriques'!H31,"")</f>
        <v/>
      </c>
      <c r="I30" s="15" t="str">
        <f>IF(($B30&gt;=35),'Dades biomètriques'!H31,"")</f>
        <v/>
      </c>
    </row>
    <row r="31" spans="1:9" x14ac:dyDescent="0.2">
      <c r="A31" s="9">
        <v>25</v>
      </c>
      <c r="B31" s="26" t="str">
        <f>IF('Dades biomètriques'!C32=0,"",('Dades biomètriques'!C32))</f>
        <v/>
      </c>
      <c r="C31" s="15" t="str">
        <f>IF(AND($B31&gt;=5,$B31&lt;10),'Dades biomètriques'!H32,"")</f>
        <v/>
      </c>
      <c r="D31" s="15" t="str">
        <f>IF(AND($B31&gt;=10,$B31&lt;15),'Dades biomètriques'!H32,"")</f>
        <v/>
      </c>
      <c r="E31" s="15" t="str">
        <f>IF(AND($B31&gt;=15,$B31&lt;20),'Dades biomètriques'!H32,"")</f>
        <v/>
      </c>
      <c r="F31" s="15" t="str">
        <f>IF(AND($B31&gt;=20,$B31&lt;25),'Dades biomètriques'!H32,"")</f>
        <v/>
      </c>
      <c r="G31" s="15" t="str">
        <f>IF(AND($B31&gt;=25,$B31&lt;30),'Dades biomètriques'!H32,"")</f>
        <v/>
      </c>
      <c r="H31" s="15" t="str">
        <f>IF(AND($B31&gt;=30,$B31&lt;35),'Dades biomètriques'!H32,"")</f>
        <v/>
      </c>
      <c r="I31" s="15" t="str">
        <f>IF(($B31&gt;=35),'Dades biomètriques'!H32,"")</f>
        <v/>
      </c>
    </row>
    <row r="32" spans="1:9" x14ac:dyDescent="0.2">
      <c r="A32" s="9">
        <v>26</v>
      </c>
      <c r="B32" s="26" t="str">
        <f>IF('Dades biomètriques'!C33=0,"",('Dades biomètriques'!C33))</f>
        <v/>
      </c>
      <c r="C32" s="15" t="str">
        <f>IF(AND($B32&gt;=5,$B32&lt;10),'Dades biomètriques'!H33,"")</f>
        <v/>
      </c>
      <c r="D32" s="15" t="str">
        <f>IF(AND($B32&gt;=10,$B32&lt;15),'Dades biomètriques'!H33,"")</f>
        <v/>
      </c>
      <c r="E32" s="15" t="str">
        <f>IF(AND($B32&gt;=15,$B32&lt;20),'Dades biomètriques'!H33,"")</f>
        <v/>
      </c>
      <c r="F32" s="15" t="str">
        <f>IF(AND($B32&gt;=20,$B32&lt;25),'Dades biomètriques'!H33,"")</f>
        <v/>
      </c>
      <c r="G32" s="15" t="str">
        <f>IF(AND($B32&gt;=25,$B32&lt;30),'Dades biomètriques'!H33,"")</f>
        <v/>
      </c>
      <c r="H32" s="15" t="str">
        <f>IF(AND($B32&gt;=30,$B32&lt;35),'Dades biomètriques'!H33,"")</f>
        <v/>
      </c>
      <c r="I32" s="15" t="str">
        <f>IF(($B32&gt;=35),'Dades biomètriques'!H33,"")</f>
        <v/>
      </c>
    </row>
    <row r="33" spans="1:9" x14ac:dyDescent="0.2">
      <c r="A33" s="9">
        <v>27</v>
      </c>
      <c r="B33" s="26" t="str">
        <f>IF('Dades biomètriques'!C34=0,"",('Dades biomètriques'!C34))</f>
        <v/>
      </c>
      <c r="C33" s="15" t="str">
        <f>IF(AND($B33&gt;=5,$B33&lt;10),'Dades biomètriques'!H34,"")</f>
        <v/>
      </c>
      <c r="D33" s="15" t="str">
        <f>IF(AND($B33&gt;=10,$B33&lt;15),'Dades biomètriques'!H34,"")</f>
        <v/>
      </c>
      <c r="E33" s="15" t="str">
        <f>IF(AND($B33&gt;=15,$B33&lt;20),'Dades biomètriques'!H34,"")</f>
        <v/>
      </c>
      <c r="F33" s="15" t="str">
        <f>IF(AND($B33&gt;=20,$B33&lt;25),'Dades biomètriques'!H34,"")</f>
        <v/>
      </c>
      <c r="G33" s="15" t="str">
        <f>IF(AND($B33&gt;=25,$B33&lt;30),'Dades biomètriques'!H34,"")</f>
        <v/>
      </c>
      <c r="H33" s="15" t="str">
        <f>IF(AND($B33&gt;=30,$B33&lt;35),'Dades biomètriques'!H34,"")</f>
        <v/>
      </c>
      <c r="I33" s="15" t="str">
        <f>IF(($B33&gt;=35),'Dades biomètriques'!H34,"")</f>
        <v/>
      </c>
    </row>
    <row r="34" spans="1:9" x14ac:dyDescent="0.2">
      <c r="A34" s="9">
        <v>28</v>
      </c>
      <c r="B34" s="26" t="str">
        <f>IF('Dades biomètriques'!C35=0,"",('Dades biomètriques'!C35))</f>
        <v/>
      </c>
      <c r="C34" s="15" t="str">
        <f>IF(AND($B34&gt;=5,$B34&lt;10),'Dades biomètriques'!H35,"")</f>
        <v/>
      </c>
      <c r="D34" s="15" t="str">
        <f>IF(AND($B34&gt;=10,$B34&lt;15),'Dades biomètriques'!H35,"")</f>
        <v/>
      </c>
      <c r="E34" s="15" t="str">
        <f>IF(AND($B34&gt;=15,$B34&lt;20),'Dades biomètriques'!H35,"")</f>
        <v/>
      </c>
      <c r="F34" s="15" t="str">
        <f>IF(AND($B34&gt;=20,$B34&lt;25),'Dades biomètriques'!H35,"")</f>
        <v/>
      </c>
      <c r="G34" s="15" t="str">
        <f>IF(AND($B34&gt;=25,$B34&lt;30),'Dades biomètriques'!H35,"")</f>
        <v/>
      </c>
      <c r="H34" s="15" t="str">
        <f>IF(AND($B34&gt;=30,$B34&lt;35),'Dades biomètriques'!H35,"")</f>
        <v/>
      </c>
      <c r="I34" s="15" t="str">
        <f>IF(($B34&gt;=35),'Dades biomètriques'!H35,"")</f>
        <v/>
      </c>
    </row>
    <row r="35" spans="1:9" x14ac:dyDescent="0.2">
      <c r="A35" s="9">
        <v>29</v>
      </c>
      <c r="B35" s="26" t="str">
        <f>IF('Dades biomètriques'!C36=0,"",('Dades biomètriques'!C36))</f>
        <v/>
      </c>
      <c r="C35" s="15" t="str">
        <f>IF(AND($B35&gt;=5,$B35&lt;10),'Dades biomètriques'!H36,"")</f>
        <v/>
      </c>
      <c r="D35" s="15" t="str">
        <f>IF(AND($B35&gt;=10,$B35&lt;15),'Dades biomètriques'!H36,"")</f>
        <v/>
      </c>
      <c r="E35" s="15" t="str">
        <f>IF(AND($B35&gt;=15,$B35&lt;20),'Dades biomètriques'!H36,"")</f>
        <v/>
      </c>
      <c r="F35" s="15" t="str">
        <f>IF(AND($B35&gt;=20,$B35&lt;25),'Dades biomètriques'!H36,"")</f>
        <v/>
      </c>
      <c r="G35" s="15" t="str">
        <f>IF(AND($B35&gt;=25,$B35&lt;30),'Dades biomètriques'!H36,"")</f>
        <v/>
      </c>
      <c r="H35" s="15" t="str">
        <f>IF(AND($B35&gt;=30,$B35&lt;35),'Dades biomètriques'!H36,"")</f>
        <v/>
      </c>
      <c r="I35" s="15" t="str">
        <f>IF(($B35&gt;=35),'Dades biomètriques'!H36,"")</f>
        <v/>
      </c>
    </row>
    <row r="36" spans="1:9" x14ac:dyDescent="0.2">
      <c r="A36" s="9">
        <v>30</v>
      </c>
      <c r="B36" s="26" t="str">
        <f>IF('Dades biomètriques'!C37=0,"",('Dades biomètriques'!C37))</f>
        <v/>
      </c>
      <c r="C36" s="15" t="str">
        <f>IF(AND($B36&gt;=5,$B36&lt;10),'Dades biomètriques'!H37,"")</f>
        <v/>
      </c>
      <c r="D36" s="15" t="str">
        <f>IF(AND($B36&gt;=10,$B36&lt;15),'Dades biomètriques'!H37,"")</f>
        <v/>
      </c>
      <c r="E36" s="15" t="str">
        <f>IF(AND($B36&gt;=15,$B36&lt;20),'Dades biomètriques'!H37,"")</f>
        <v/>
      </c>
      <c r="F36" s="15" t="str">
        <f>IF(AND($B36&gt;=20,$B36&lt;25),'Dades biomètriques'!H37,"")</f>
        <v/>
      </c>
      <c r="G36" s="15" t="str">
        <f>IF(AND($B36&gt;=25,$B36&lt;30),'Dades biomètriques'!H37,"")</f>
        <v/>
      </c>
      <c r="H36" s="15" t="str">
        <f>IF(AND($B36&gt;=30,$B36&lt;35),'Dades biomètriques'!H37,"")</f>
        <v/>
      </c>
      <c r="I36" s="15" t="str">
        <f>IF(($B36&gt;=35),'Dades biomètriques'!H37,"")</f>
        <v/>
      </c>
    </row>
    <row r="37" spans="1:9" x14ac:dyDescent="0.2">
      <c r="A37" s="9">
        <v>31</v>
      </c>
      <c r="B37" s="26" t="str">
        <f>IF('Dades biomètriques'!C38=0,"",('Dades biomètriques'!C38))</f>
        <v/>
      </c>
      <c r="C37" s="15" t="str">
        <f>IF(AND($B37&gt;=5,$B37&lt;10),'Dades biomètriques'!H38,"")</f>
        <v/>
      </c>
      <c r="D37" s="15" t="str">
        <f>IF(AND($B37&gt;=10,$B37&lt;15),'Dades biomètriques'!H38,"")</f>
        <v/>
      </c>
      <c r="E37" s="15" t="str">
        <f>IF(AND($B37&gt;=15,$B37&lt;20),'Dades biomètriques'!H38,"")</f>
        <v/>
      </c>
      <c r="F37" s="15" t="str">
        <f>IF(AND($B37&gt;=20,$B37&lt;25),'Dades biomètriques'!H38,"")</f>
        <v/>
      </c>
      <c r="G37" s="15" t="str">
        <f>IF(AND($B37&gt;=25,$B37&lt;30),'Dades biomètriques'!H38,"")</f>
        <v/>
      </c>
      <c r="H37" s="15" t="str">
        <f>IF(AND($B37&gt;=30,$B37&lt;35),'Dades biomètriques'!H38,"")</f>
        <v/>
      </c>
      <c r="I37" s="15" t="str">
        <f>IF(($B37&gt;=35),'Dades biomètriques'!H38,"")</f>
        <v/>
      </c>
    </row>
    <row r="38" spans="1:9" x14ac:dyDescent="0.2">
      <c r="A38" s="9">
        <v>32</v>
      </c>
      <c r="B38" s="26" t="str">
        <f>IF('Dades biomètriques'!C39=0,"",('Dades biomètriques'!C39))</f>
        <v/>
      </c>
      <c r="C38" s="15" t="str">
        <f>IF(AND($B38&gt;=5,$B38&lt;10),'Dades biomètriques'!H39,"")</f>
        <v/>
      </c>
      <c r="D38" s="15" t="str">
        <f>IF(AND($B38&gt;=10,$B38&lt;15),'Dades biomètriques'!H39,"")</f>
        <v/>
      </c>
      <c r="E38" s="15" t="str">
        <f>IF(AND($B38&gt;=15,$B38&lt;20),'Dades biomètriques'!H39,"")</f>
        <v/>
      </c>
      <c r="F38" s="15" t="str">
        <f>IF(AND($B38&gt;=20,$B38&lt;25),'Dades biomètriques'!H39,"")</f>
        <v/>
      </c>
      <c r="G38" s="15" t="str">
        <f>IF(AND($B38&gt;=25,$B38&lt;30),'Dades biomètriques'!H39,"")</f>
        <v/>
      </c>
      <c r="H38" s="15" t="str">
        <f>IF(AND($B38&gt;=30,$B38&lt;35),'Dades biomètriques'!H39,"")</f>
        <v/>
      </c>
      <c r="I38" s="15" t="str">
        <f>IF(($B38&gt;=35),'Dades biomètriques'!H39,"")</f>
        <v/>
      </c>
    </row>
    <row r="39" spans="1:9" x14ac:dyDescent="0.2">
      <c r="A39" s="9">
        <v>33</v>
      </c>
      <c r="B39" s="26" t="str">
        <f>IF('Dades biomètriques'!C40=0,"",('Dades biomètriques'!C40))</f>
        <v/>
      </c>
      <c r="C39" s="15" t="str">
        <f>IF(AND($B39&gt;=5,$B39&lt;10),'Dades biomètriques'!H40,"")</f>
        <v/>
      </c>
      <c r="D39" s="15" t="str">
        <f>IF(AND($B39&gt;=10,$B39&lt;15),'Dades biomètriques'!H40,"")</f>
        <v/>
      </c>
      <c r="E39" s="15" t="str">
        <f>IF(AND($B39&gt;=15,$B39&lt;20),'Dades biomètriques'!H40,"")</f>
        <v/>
      </c>
      <c r="F39" s="15" t="str">
        <f>IF(AND($B39&gt;=20,$B39&lt;25),'Dades biomètriques'!H40,"")</f>
        <v/>
      </c>
      <c r="G39" s="15" t="str">
        <f>IF(AND($B39&gt;=25,$B39&lt;30),'Dades biomètriques'!H40,"")</f>
        <v/>
      </c>
      <c r="H39" s="15" t="str">
        <f>IF(AND($B39&gt;=30,$B39&lt;35),'Dades biomètriques'!H40,"")</f>
        <v/>
      </c>
      <c r="I39" s="15" t="str">
        <f>IF(($B39&gt;=35),'Dades biomètriques'!H40,"")</f>
        <v/>
      </c>
    </row>
    <row r="40" spans="1:9" x14ac:dyDescent="0.2">
      <c r="A40" s="9">
        <v>34</v>
      </c>
      <c r="B40" s="26" t="str">
        <f>IF('Dades biomètriques'!C41=0,"",('Dades biomètriques'!C41))</f>
        <v/>
      </c>
      <c r="C40" s="15" t="str">
        <f>IF(AND($B40&gt;=5,$B40&lt;10),'Dades biomètriques'!H41,"")</f>
        <v/>
      </c>
      <c r="D40" s="15" t="str">
        <f>IF(AND($B40&gt;=10,$B40&lt;15),'Dades biomètriques'!H41,"")</f>
        <v/>
      </c>
      <c r="E40" s="15" t="str">
        <f>IF(AND($B40&gt;=15,$B40&lt;20),'Dades biomètriques'!H41,"")</f>
        <v/>
      </c>
      <c r="F40" s="15" t="str">
        <f>IF(AND($B40&gt;=20,$B40&lt;25),'Dades biomètriques'!H41,"")</f>
        <v/>
      </c>
      <c r="G40" s="15" t="str">
        <f>IF(AND($B40&gt;=25,$B40&lt;30),'Dades biomètriques'!H41,"")</f>
        <v/>
      </c>
      <c r="H40" s="15" t="str">
        <f>IF(AND($B40&gt;=30,$B40&lt;35),'Dades biomètriques'!H41,"")</f>
        <v/>
      </c>
      <c r="I40" s="15" t="str">
        <f>IF(($B40&gt;=35),'Dades biomètriques'!H41,"")</f>
        <v/>
      </c>
    </row>
    <row r="41" spans="1:9" x14ac:dyDescent="0.2">
      <c r="A41" s="9">
        <v>35</v>
      </c>
      <c r="B41" s="26" t="str">
        <f>IF('Dades biomètriques'!C42=0,"",('Dades biomètriques'!C42))</f>
        <v/>
      </c>
      <c r="C41" s="15" t="str">
        <f>IF(AND($B41&gt;=5,$B41&lt;10),'Dades biomètriques'!H42,"")</f>
        <v/>
      </c>
      <c r="D41" s="15" t="str">
        <f>IF(AND($B41&gt;=10,$B41&lt;15),'Dades biomètriques'!H42,"")</f>
        <v/>
      </c>
      <c r="E41" s="15" t="str">
        <f>IF(AND($B41&gt;=15,$B41&lt;20),'Dades biomètriques'!H42,"")</f>
        <v/>
      </c>
      <c r="F41" s="15" t="str">
        <f>IF(AND($B41&gt;=20,$B41&lt;25),'Dades biomètriques'!H42,"")</f>
        <v/>
      </c>
      <c r="G41" s="15" t="str">
        <f>IF(AND($B41&gt;=25,$B41&lt;30),'Dades biomètriques'!H42,"")</f>
        <v/>
      </c>
      <c r="H41" s="15" t="str">
        <f>IF(AND($B41&gt;=30,$B41&lt;35),'Dades biomètriques'!H42,"")</f>
        <v/>
      </c>
      <c r="I41" s="15" t="str">
        <f>IF(($B41&gt;=35),'Dades biomètriques'!H42,"")</f>
        <v/>
      </c>
    </row>
    <row r="42" spans="1:9" x14ac:dyDescent="0.2">
      <c r="A42" s="9">
        <v>36</v>
      </c>
      <c r="B42" s="26" t="str">
        <f>IF('Dades biomètriques'!C43=0,"",('Dades biomètriques'!C43))</f>
        <v/>
      </c>
      <c r="C42" s="15" t="str">
        <f>IF(AND($B42&gt;=5,$B42&lt;10),'Dades biomètriques'!H43,"")</f>
        <v/>
      </c>
      <c r="D42" s="15" t="str">
        <f>IF(AND($B42&gt;=10,$B42&lt;15),'Dades biomètriques'!H43,"")</f>
        <v/>
      </c>
      <c r="E42" s="15" t="str">
        <f>IF(AND($B42&gt;=15,$B42&lt;20),'Dades biomètriques'!H43,"")</f>
        <v/>
      </c>
      <c r="F42" s="15" t="str">
        <f>IF(AND($B42&gt;=20,$B42&lt;25),'Dades biomètriques'!H43,"")</f>
        <v/>
      </c>
      <c r="G42" s="15" t="str">
        <f>IF(AND($B42&gt;=25,$B42&lt;30),'Dades biomètriques'!H43,"")</f>
        <v/>
      </c>
      <c r="H42" s="15" t="str">
        <f>IF(AND($B42&gt;=30,$B42&lt;35),'Dades biomètriques'!H43,"")</f>
        <v/>
      </c>
      <c r="I42" s="15" t="str">
        <f>IF(($B42&gt;=35),'Dades biomètriques'!H43,"")</f>
        <v/>
      </c>
    </row>
    <row r="43" spans="1:9" x14ac:dyDescent="0.2">
      <c r="A43" s="9">
        <v>37</v>
      </c>
      <c r="B43" s="26" t="str">
        <f>IF('Dades biomètriques'!C44=0,"",('Dades biomètriques'!C44))</f>
        <v/>
      </c>
      <c r="C43" s="15" t="str">
        <f>IF(AND($B43&gt;=5,$B43&lt;10),'Dades biomètriques'!H44,"")</f>
        <v/>
      </c>
      <c r="D43" s="15" t="str">
        <f>IF(AND($B43&gt;=10,$B43&lt;15),'Dades biomètriques'!H44,"")</f>
        <v/>
      </c>
      <c r="E43" s="15" t="str">
        <f>IF(AND($B43&gt;=15,$B43&lt;20),'Dades biomètriques'!H44,"")</f>
        <v/>
      </c>
      <c r="F43" s="15" t="str">
        <f>IF(AND($B43&gt;=20,$B43&lt;25),'Dades biomètriques'!H44,"")</f>
        <v/>
      </c>
      <c r="G43" s="15" t="str">
        <f>IF(AND($B43&gt;=25,$B43&lt;30),'Dades biomètriques'!H44,"")</f>
        <v/>
      </c>
      <c r="H43" s="15" t="str">
        <f>IF(AND($B43&gt;=30,$B43&lt;35),'Dades biomètriques'!H44,"")</f>
        <v/>
      </c>
      <c r="I43" s="15" t="str">
        <f>IF(($B43&gt;=35),'Dades biomètriques'!H44,"")</f>
        <v/>
      </c>
    </row>
    <row r="44" spans="1:9" x14ac:dyDescent="0.2">
      <c r="A44" s="9">
        <v>38</v>
      </c>
      <c r="B44" s="26" t="str">
        <f>IF('Dades biomètriques'!C45=0,"",('Dades biomètriques'!C45))</f>
        <v/>
      </c>
      <c r="C44" s="15" t="str">
        <f>IF(AND($B44&gt;=5,$B44&lt;10),'Dades biomètriques'!H45,"")</f>
        <v/>
      </c>
      <c r="D44" s="15" t="str">
        <f>IF(AND($B44&gt;=10,$B44&lt;15),'Dades biomètriques'!H45,"")</f>
        <v/>
      </c>
      <c r="E44" s="15" t="str">
        <f>IF(AND($B44&gt;=15,$B44&lt;20),'Dades biomètriques'!H45,"")</f>
        <v/>
      </c>
      <c r="F44" s="15" t="str">
        <f>IF(AND($B44&gt;=20,$B44&lt;25),'Dades biomètriques'!H45,"")</f>
        <v/>
      </c>
      <c r="G44" s="15" t="str">
        <f>IF(AND($B44&gt;=25,$B44&lt;30),'Dades biomètriques'!H45,"")</f>
        <v/>
      </c>
      <c r="H44" s="15" t="str">
        <f>IF(AND($B44&gt;=30,$B44&lt;35),'Dades biomètriques'!H45,"")</f>
        <v/>
      </c>
      <c r="I44" s="15" t="str">
        <f>IF(($B44&gt;=35),'Dades biomètriques'!H45,"")</f>
        <v/>
      </c>
    </row>
    <row r="45" spans="1:9" x14ac:dyDescent="0.2">
      <c r="A45" s="9">
        <v>39</v>
      </c>
      <c r="B45" s="26" t="str">
        <f>IF('Dades biomètriques'!C46=0,"",('Dades biomètriques'!C46))</f>
        <v/>
      </c>
      <c r="C45" s="15" t="str">
        <f>IF(AND($B45&gt;=5,$B45&lt;10),'Dades biomètriques'!H46,"")</f>
        <v/>
      </c>
      <c r="D45" s="15" t="str">
        <f>IF(AND($B45&gt;=10,$B45&lt;15),'Dades biomètriques'!H46,"")</f>
        <v/>
      </c>
      <c r="E45" s="15" t="str">
        <f>IF(AND($B45&gt;=15,$B45&lt;20),'Dades biomètriques'!H46,"")</f>
        <v/>
      </c>
      <c r="F45" s="15" t="str">
        <f>IF(AND($B45&gt;=20,$B45&lt;25),'Dades biomètriques'!H46,"")</f>
        <v/>
      </c>
      <c r="G45" s="15" t="str">
        <f>IF(AND($B45&gt;=25,$B45&lt;30),'Dades biomètriques'!H46,"")</f>
        <v/>
      </c>
      <c r="H45" s="15" t="str">
        <f>IF(AND($B45&gt;=30,$B45&lt;35),'Dades biomètriques'!H46,"")</f>
        <v/>
      </c>
      <c r="I45" s="15" t="str">
        <f>IF(($B45&gt;=35),'Dades biomètriques'!H46,"")</f>
        <v/>
      </c>
    </row>
    <row r="46" spans="1:9" x14ac:dyDescent="0.2">
      <c r="A46" s="9">
        <v>40</v>
      </c>
      <c r="B46" s="26" t="str">
        <f>IF('Dades biomètriques'!C47=0,"",('Dades biomètriques'!C47))</f>
        <v/>
      </c>
      <c r="C46" s="15" t="str">
        <f>IF(AND($B46&gt;=5,$B46&lt;10),'Dades biomètriques'!H47,"")</f>
        <v/>
      </c>
      <c r="D46" s="15" t="str">
        <f>IF(AND($B46&gt;=10,$B46&lt;15),'Dades biomètriques'!H47,"")</f>
        <v/>
      </c>
      <c r="E46" s="15" t="str">
        <f>IF(AND($B46&gt;=15,$B46&lt;20),'Dades biomètriques'!H47,"")</f>
        <v/>
      </c>
      <c r="F46" s="15" t="str">
        <f>IF(AND($B46&gt;=20,$B46&lt;25),'Dades biomètriques'!H47,"")</f>
        <v/>
      </c>
      <c r="G46" s="15" t="str">
        <f>IF(AND($B46&gt;=25,$B46&lt;30),'Dades biomètriques'!H47,"")</f>
        <v/>
      </c>
      <c r="H46" s="15" t="str">
        <f>IF(AND($B46&gt;=30,$B46&lt;35),'Dades biomètriques'!H47,"")</f>
        <v/>
      </c>
      <c r="I46" s="15" t="str">
        <f>IF(($B46&gt;=35),'Dades biomètriques'!H47,"")</f>
        <v/>
      </c>
    </row>
    <row r="47" spans="1:9" x14ac:dyDescent="0.2">
      <c r="I47" s="22"/>
    </row>
    <row r="48" spans="1:9" x14ac:dyDescent="0.2">
      <c r="I48" s="22"/>
    </row>
    <row r="49" spans="9:9" x14ac:dyDescent="0.2">
      <c r="I49" s="22"/>
    </row>
    <row r="50" spans="9:9" x14ac:dyDescent="0.2">
      <c r="I50" s="22"/>
    </row>
    <row r="51" spans="9:9" x14ac:dyDescent="0.2">
      <c r="I51" s="22"/>
    </row>
    <row r="52" spans="9:9" x14ac:dyDescent="0.2">
      <c r="I52" s="22"/>
    </row>
    <row r="53" spans="9:9" x14ac:dyDescent="0.2">
      <c r="I53" s="22"/>
    </row>
    <row r="54" spans="9:9" x14ac:dyDescent="0.2">
      <c r="I54" s="22"/>
    </row>
    <row r="55" spans="9:9" x14ac:dyDescent="0.2">
      <c r="I55" s="22"/>
    </row>
    <row r="56" spans="9:9" x14ac:dyDescent="0.2">
      <c r="I56" s="22"/>
    </row>
    <row r="57" spans="9:9" x14ac:dyDescent="0.2">
      <c r="I57" s="22"/>
    </row>
    <row r="58" spans="9:9" x14ac:dyDescent="0.2">
      <c r="I58" s="22"/>
    </row>
    <row r="59" spans="9:9" x14ac:dyDescent="0.2">
      <c r="I59" s="22"/>
    </row>
    <row r="60" spans="9:9" x14ac:dyDescent="0.2">
      <c r="I60" s="22"/>
    </row>
    <row r="61" spans="9:9" x14ac:dyDescent="0.2">
      <c r="I61" s="22"/>
    </row>
    <row r="62" spans="9:9" x14ac:dyDescent="0.2">
      <c r="I62" s="22"/>
    </row>
    <row r="63" spans="9:9" x14ac:dyDescent="0.2">
      <c r="I63" s="22"/>
    </row>
    <row r="64" spans="9:9" x14ac:dyDescent="0.2">
      <c r="I64" s="22"/>
    </row>
    <row r="65" spans="9:9" x14ac:dyDescent="0.2">
      <c r="I65" s="22"/>
    </row>
    <row r="66" spans="9:9" x14ac:dyDescent="0.2">
      <c r="I66" s="22"/>
    </row>
    <row r="67" spans="9:9" x14ac:dyDescent="0.2">
      <c r="I67" s="22"/>
    </row>
    <row r="68" spans="9:9" x14ac:dyDescent="0.2">
      <c r="I68" s="22"/>
    </row>
    <row r="69" spans="9:9" x14ac:dyDescent="0.2">
      <c r="I69" s="22"/>
    </row>
    <row r="70" spans="9:9" x14ac:dyDescent="0.2">
      <c r="I70" s="22"/>
    </row>
    <row r="71" spans="9:9" x14ac:dyDescent="0.2">
      <c r="I71" s="22"/>
    </row>
    <row r="72" spans="9:9" x14ac:dyDescent="0.2">
      <c r="I72" s="22"/>
    </row>
    <row r="73" spans="9:9" x14ac:dyDescent="0.2">
      <c r="I73" s="22"/>
    </row>
    <row r="74" spans="9:9" x14ac:dyDescent="0.2">
      <c r="I74" s="22"/>
    </row>
    <row r="75" spans="9:9" x14ac:dyDescent="0.2">
      <c r="I75" s="22"/>
    </row>
    <row r="76" spans="9:9" x14ac:dyDescent="0.2">
      <c r="I76" s="22"/>
    </row>
    <row r="77" spans="9:9" x14ac:dyDescent="0.2">
      <c r="I77" s="22"/>
    </row>
    <row r="78" spans="9:9" x14ac:dyDescent="0.2">
      <c r="I78" s="22"/>
    </row>
    <row r="79" spans="9:9" x14ac:dyDescent="0.2">
      <c r="I79" s="22"/>
    </row>
    <row r="80" spans="9:9" x14ac:dyDescent="0.2">
      <c r="I80" s="22"/>
    </row>
    <row r="81" spans="9:9" x14ac:dyDescent="0.2">
      <c r="I81" s="22"/>
    </row>
    <row r="82" spans="9:9" x14ac:dyDescent="0.2">
      <c r="I82" s="22"/>
    </row>
    <row r="83" spans="9:9" x14ac:dyDescent="0.2">
      <c r="I83" s="22"/>
    </row>
    <row r="84" spans="9:9" x14ac:dyDescent="0.2">
      <c r="I84" s="22"/>
    </row>
    <row r="85" spans="9:9" x14ac:dyDescent="0.2">
      <c r="I85" s="22"/>
    </row>
    <row r="86" spans="9:9" x14ac:dyDescent="0.2">
      <c r="I86" s="22"/>
    </row>
    <row r="87" spans="9:9" x14ac:dyDescent="0.2">
      <c r="I87" s="22"/>
    </row>
    <row r="88" spans="9:9" x14ac:dyDescent="0.2">
      <c r="I88" s="22"/>
    </row>
    <row r="89" spans="9:9" x14ac:dyDescent="0.2">
      <c r="I89" s="22"/>
    </row>
    <row r="90" spans="9:9" x14ac:dyDescent="0.2">
      <c r="I90" s="22"/>
    </row>
    <row r="91" spans="9:9" x14ac:dyDescent="0.2">
      <c r="I91" s="22"/>
    </row>
    <row r="92" spans="9:9" x14ac:dyDescent="0.2">
      <c r="I92" s="22"/>
    </row>
    <row r="93" spans="9:9" x14ac:dyDescent="0.2">
      <c r="I93" s="22"/>
    </row>
    <row r="94" spans="9:9" x14ac:dyDescent="0.2">
      <c r="I94" s="22"/>
    </row>
    <row r="95" spans="9:9" x14ac:dyDescent="0.2">
      <c r="I95" s="22"/>
    </row>
    <row r="96" spans="9:9" x14ac:dyDescent="0.2">
      <c r="I96" s="22"/>
    </row>
    <row r="97" spans="9:9" x14ac:dyDescent="0.2">
      <c r="I97" s="22"/>
    </row>
    <row r="98" spans="9:9" x14ac:dyDescent="0.2">
      <c r="I98" s="22"/>
    </row>
    <row r="99" spans="9:9" x14ac:dyDescent="0.2">
      <c r="I99" s="22"/>
    </row>
    <row r="100" spans="9:9" x14ac:dyDescent="0.2">
      <c r="I100" s="22"/>
    </row>
    <row r="101" spans="9:9" x14ac:dyDescent="0.2">
      <c r="I101" s="22"/>
    </row>
    <row r="102" spans="9:9" x14ac:dyDescent="0.2">
      <c r="I102" s="22"/>
    </row>
    <row r="103" spans="9:9" x14ac:dyDescent="0.2">
      <c r="I103" s="22"/>
    </row>
    <row r="104" spans="9:9" x14ac:dyDescent="0.2">
      <c r="I104" s="22"/>
    </row>
    <row r="105" spans="9:9" x14ac:dyDescent="0.2">
      <c r="I105" s="22"/>
    </row>
    <row r="106" spans="9:9" x14ac:dyDescent="0.2">
      <c r="I106" s="22"/>
    </row>
    <row r="107" spans="9:9" x14ac:dyDescent="0.2">
      <c r="I107" s="22"/>
    </row>
    <row r="108" spans="9:9" x14ac:dyDescent="0.2">
      <c r="I108" s="22"/>
    </row>
    <row r="109" spans="9:9" x14ac:dyDescent="0.2">
      <c r="I109" s="22"/>
    </row>
    <row r="110" spans="9:9" x14ac:dyDescent="0.2">
      <c r="I110" s="22"/>
    </row>
    <row r="111" spans="9:9" x14ac:dyDescent="0.2">
      <c r="I111" s="22"/>
    </row>
    <row r="112" spans="9:9" x14ac:dyDescent="0.2">
      <c r="I112" s="22"/>
    </row>
    <row r="113" spans="9:9" x14ac:dyDescent="0.2">
      <c r="I113" s="22"/>
    </row>
    <row r="114" spans="9:9" x14ac:dyDescent="0.2">
      <c r="I114" s="22"/>
    </row>
    <row r="115" spans="9:9" x14ac:dyDescent="0.2">
      <c r="I115" s="22"/>
    </row>
    <row r="116" spans="9:9" x14ac:dyDescent="0.2">
      <c r="I116" s="22"/>
    </row>
    <row r="117" spans="9:9" x14ac:dyDescent="0.2">
      <c r="I117" s="22"/>
    </row>
    <row r="118" spans="9:9" x14ac:dyDescent="0.2">
      <c r="I118" s="22"/>
    </row>
    <row r="119" spans="9:9" x14ac:dyDescent="0.2">
      <c r="I119" s="22"/>
    </row>
    <row r="120" spans="9:9" x14ac:dyDescent="0.2">
      <c r="I120" s="22"/>
    </row>
    <row r="121" spans="9:9" x14ac:dyDescent="0.2">
      <c r="I121" s="22"/>
    </row>
    <row r="122" spans="9:9" x14ac:dyDescent="0.2">
      <c r="I122" s="22"/>
    </row>
    <row r="123" spans="9:9" x14ac:dyDescent="0.2">
      <c r="I123" s="22"/>
    </row>
    <row r="124" spans="9:9" x14ac:dyDescent="0.2">
      <c r="I124" s="22"/>
    </row>
    <row r="125" spans="9:9" x14ac:dyDescent="0.2">
      <c r="I125" s="22"/>
    </row>
    <row r="126" spans="9:9" x14ac:dyDescent="0.2">
      <c r="I126" s="22"/>
    </row>
    <row r="127" spans="9:9" x14ac:dyDescent="0.2">
      <c r="I127" s="22"/>
    </row>
    <row r="128" spans="9:9" x14ac:dyDescent="0.2">
      <c r="I128" s="22"/>
    </row>
    <row r="129" spans="9:9" x14ac:dyDescent="0.2">
      <c r="I129" s="22"/>
    </row>
    <row r="130" spans="9:9" x14ac:dyDescent="0.2">
      <c r="I130" s="22"/>
    </row>
    <row r="131" spans="9:9" x14ac:dyDescent="0.2">
      <c r="I131" s="22"/>
    </row>
    <row r="132" spans="9:9" x14ac:dyDescent="0.2">
      <c r="I132" s="22"/>
    </row>
    <row r="133" spans="9:9" x14ac:dyDescent="0.2">
      <c r="I133" s="22"/>
    </row>
    <row r="134" spans="9:9" x14ac:dyDescent="0.2">
      <c r="I134" s="22"/>
    </row>
    <row r="135" spans="9:9" x14ac:dyDescent="0.2">
      <c r="I135" s="22"/>
    </row>
    <row r="136" spans="9:9" x14ac:dyDescent="0.2">
      <c r="I136" s="22"/>
    </row>
    <row r="137" spans="9:9" x14ac:dyDescent="0.2">
      <c r="I137" s="22"/>
    </row>
    <row r="138" spans="9:9" x14ac:dyDescent="0.2">
      <c r="I138" s="22"/>
    </row>
    <row r="139" spans="9:9" x14ac:dyDescent="0.2">
      <c r="I139" s="22"/>
    </row>
    <row r="140" spans="9:9" x14ac:dyDescent="0.2">
      <c r="I140" s="22"/>
    </row>
    <row r="141" spans="9:9" x14ac:dyDescent="0.2">
      <c r="I141" s="22"/>
    </row>
    <row r="142" spans="9:9" x14ac:dyDescent="0.2">
      <c r="I142" s="22"/>
    </row>
    <row r="143" spans="9:9" x14ac:dyDescent="0.2">
      <c r="I143" s="22"/>
    </row>
    <row r="144" spans="9:9" x14ac:dyDescent="0.2">
      <c r="I144" s="22"/>
    </row>
    <row r="145" spans="9:9" x14ac:dyDescent="0.2">
      <c r="I145" s="22"/>
    </row>
    <row r="146" spans="9:9" x14ac:dyDescent="0.2">
      <c r="I146" s="22"/>
    </row>
    <row r="147" spans="9:9" x14ac:dyDescent="0.2">
      <c r="I147" s="22"/>
    </row>
    <row r="148" spans="9:9" x14ac:dyDescent="0.2">
      <c r="I148" s="22"/>
    </row>
    <row r="149" spans="9:9" x14ac:dyDescent="0.2">
      <c r="I149" s="22"/>
    </row>
    <row r="150" spans="9:9" x14ac:dyDescent="0.2">
      <c r="I150" s="22"/>
    </row>
    <row r="151" spans="9:9" x14ac:dyDescent="0.2">
      <c r="I151" s="22"/>
    </row>
    <row r="152" spans="9:9" x14ac:dyDescent="0.2">
      <c r="I152" s="22"/>
    </row>
    <row r="153" spans="9:9" x14ac:dyDescent="0.2">
      <c r="I153" s="22"/>
    </row>
    <row r="154" spans="9:9" x14ac:dyDescent="0.2">
      <c r="I154" s="22"/>
    </row>
    <row r="155" spans="9:9" x14ac:dyDescent="0.2">
      <c r="I155" s="22"/>
    </row>
    <row r="156" spans="9:9" x14ac:dyDescent="0.2">
      <c r="I156" s="22"/>
    </row>
    <row r="157" spans="9:9" x14ac:dyDescent="0.2">
      <c r="I157" s="22"/>
    </row>
    <row r="158" spans="9:9" x14ac:dyDescent="0.2">
      <c r="I158" s="22"/>
    </row>
    <row r="159" spans="9:9" x14ac:dyDescent="0.2">
      <c r="I159" s="22"/>
    </row>
    <row r="160" spans="9:9" x14ac:dyDescent="0.2">
      <c r="I160" s="22"/>
    </row>
    <row r="161" spans="9:9" x14ac:dyDescent="0.2">
      <c r="I161" s="22"/>
    </row>
    <row r="162" spans="9:9" x14ac:dyDescent="0.2">
      <c r="I162" s="22"/>
    </row>
    <row r="163" spans="9:9" x14ac:dyDescent="0.2">
      <c r="I163" s="22"/>
    </row>
    <row r="164" spans="9:9" x14ac:dyDescent="0.2">
      <c r="I164" s="22"/>
    </row>
    <row r="165" spans="9:9" x14ac:dyDescent="0.2">
      <c r="I165" s="22"/>
    </row>
    <row r="166" spans="9:9" x14ac:dyDescent="0.2">
      <c r="I166" s="22"/>
    </row>
    <row r="167" spans="9:9" x14ac:dyDescent="0.2">
      <c r="I167" s="22"/>
    </row>
    <row r="168" spans="9:9" x14ac:dyDescent="0.2">
      <c r="I168" s="22"/>
    </row>
    <row r="169" spans="9:9" x14ac:dyDescent="0.2">
      <c r="I169" s="22"/>
    </row>
    <row r="170" spans="9:9" x14ac:dyDescent="0.2">
      <c r="I170" s="22"/>
    </row>
    <row r="171" spans="9:9" x14ac:dyDescent="0.2">
      <c r="I171" s="22"/>
    </row>
    <row r="172" spans="9:9" x14ac:dyDescent="0.2">
      <c r="I172" s="22"/>
    </row>
    <row r="173" spans="9:9" x14ac:dyDescent="0.2">
      <c r="I173" s="22"/>
    </row>
    <row r="174" spans="9:9" x14ac:dyDescent="0.2">
      <c r="I174" s="22"/>
    </row>
    <row r="175" spans="9:9" x14ac:dyDescent="0.2">
      <c r="I175" s="22"/>
    </row>
    <row r="176" spans="9:9" x14ac:dyDescent="0.2">
      <c r="I176" s="22"/>
    </row>
    <row r="177" spans="9:9" x14ac:dyDescent="0.2">
      <c r="I177" s="22"/>
    </row>
    <row r="178" spans="9:9" x14ac:dyDescent="0.2">
      <c r="I178" s="22"/>
    </row>
    <row r="179" spans="9:9" x14ac:dyDescent="0.2">
      <c r="I179" s="22"/>
    </row>
    <row r="180" spans="9:9" x14ac:dyDescent="0.2">
      <c r="I180" s="22"/>
    </row>
    <row r="181" spans="9:9" x14ac:dyDescent="0.2">
      <c r="I181" s="22"/>
    </row>
    <row r="182" spans="9:9" x14ac:dyDescent="0.2">
      <c r="I182" s="22"/>
    </row>
    <row r="183" spans="9:9" x14ac:dyDescent="0.2">
      <c r="I183" s="22"/>
    </row>
    <row r="184" spans="9:9" x14ac:dyDescent="0.2">
      <c r="I184" s="22"/>
    </row>
    <row r="185" spans="9:9" x14ac:dyDescent="0.2">
      <c r="I185" s="22"/>
    </row>
    <row r="186" spans="9:9" x14ac:dyDescent="0.2">
      <c r="I186" s="22"/>
    </row>
    <row r="187" spans="9:9" x14ac:dyDescent="0.2">
      <c r="I187" s="22"/>
    </row>
    <row r="188" spans="9:9" x14ac:dyDescent="0.2">
      <c r="I188" s="22"/>
    </row>
    <row r="189" spans="9:9" x14ac:dyDescent="0.2">
      <c r="I189" s="22"/>
    </row>
    <row r="190" spans="9:9" x14ac:dyDescent="0.2">
      <c r="I190" s="22"/>
    </row>
    <row r="191" spans="9:9" x14ac:dyDescent="0.2">
      <c r="I191" s="22"/>
    </row>
    <row r="192" spans="9:9" x14ac:dyDescent="0.2">
      <c r="I192" s="22"/>
    </row>
    <row r="193" spans="9:9" x14ac:dyDescent="0.2">
      <c r="I193" s="22"/>
    </row>
    <row r="194" spans="9:9" x14ac:dyDescent="0.2">
      <c r="I194" s="22"/>
    </row>
    <row r="195" spans="9:9" x14ac:dyDescent="0.2">
      <c r="I195" s="22"/>
    </row>
    <row r="196" spans="9:9" x14ac:dyDescent="0.2">
      <c r="I196" s="22"/>
    </row>
    <row r="197" spans="9:9" x14ac:dyDescent="0.2">
      <c r="I197" s="22"/>
    </row>
    <row r="198" spans="9:9" x14ac:dyDescent="0.2">
      <c r="I198" s="22"/>
    </row>
    <row r="199" spans="9:9" x14ac:dyDescent="0.2">
      <c r="I199" s="22"/>
    </row>
    <row r="200" spans="9:9" x14ac:dyDescent="0.2">
      <c r="I200" s="22"/>
    </row>
    <row r="201" spans="9:9" x14ac:dyDescent="0.2">
      <c r="I201" s="22"/>
    </row>
    <row r="202" spans="9:9" x14ac:dyDescent="0.2">
      <c r="I202" s="22"/>
    </row>
    <row r="203" spans="9:9" x14ac:dyDescent="0.2">
      <c r="I203" s="22"/>
    </row>
    <row r="204" spans="9:9" x14ac:dyDescent="0.2">
      <c r="I204" s="22"/>
    </row>
    <row r="205" spans="9:9" x14ac:dyDescent="0.2">
      <c r="I205" s="22"/>
    </row>
    <row r="206" spans="9:9" x14ac:dyDescent="0.2">
      <c r="I206" s="22"/>
    </row>
    <row r="207" spans="9:9" x14ac:dyDescent="0.2">
      <c r="I207" s="22"/>
    </row>
    <row r="208" spans="9:9" x14ac:dyDescent="0.2">
      <c r="I208" s="22"/>
    </row>
    <row r="209" spans="9:9" x14ac:dyDescent="0.2">
      <c r="I209" s="22"/>
    </row>
    <row r="210" spans="9:9" x14ac:dyDescent="0.2">
      <c r="I210" s="22"/>
    </row>
    <row r="211" spans="9:9" x14ac:dyDescent="0.2">
      <c r="I211" s="22"/>
    </row>
    <row r="212" spans="9:9" x14ac:dyDescent="0.2">
      <c r="I212" s="22"/>
    </row>
    <row r="213" spans="9:9" x14ac:dyDescent="0.2">
      <c r="I213" s="22"/>
    </row>
    <row r="214" spans="9:9" x14ac:dyDescent="0.2">
      <c r="I214" s="22"/>
    </row>
    <row r="215" spans="9:9" x14ac:dyDescent="0.2">
      <c r="I215" s="22"/>
    </row>
    <row r="216" spans="9:9" x14ac:dyDescent="0.2">
      <c r="I216" s="22"/>
    </row>
    <row r="217" spans="9:9" x14ac:dyDescent="0.2">
      <c r="I217" s="22"/>
    </row>
    <row r="218" spans="9:9" x14ac:dyDescent="0.2">
      <c r="I218" s="22"/>
    </row>
    <row r="219" spans="9:9" x14ac:dyDescent="0.2">
      <c r="I219" s="22"/>
    </row>
    <row r="220" spans="9:9" x14ac:dyDescent="0.2">
      <c r="I220" s="22"/>
    </row>
    <row r="221" spans="9:9" x14ac:dyDescent="0.2">
      <c r="I221" s="22"/>
    </row>
    <row r="222" spans="9:9" x14ac:dyDescent="0.2">
      <c r="I222" s="22"/>
    </row>
    <row r="223" spans="9:9" x14ac:dyDescent="0.2">
      <c r="I223" s="22"/>
    </row>
    <row r="224" spans="9:9" x14ac:dyDescent="0.2">
      <c r="I224" s="22"/>
    </row>
    <row r="225" spans="9:9" x14ac:dyDescent="0.2">
      <c r="I225" s="22"/>
    </row>
    <row r="226" spans="9:9" x14ac:dyDescent="0.2">
      <c r="I226" s="22"/>
    </row>
    <row r="227" spans="9:9" x14ac:dyDescent="0.2">
      <c r="I227" s="22"/>
    </row>
    <row r="228" spans="9:9" x14ac:dyDescent="0.2">
      <c r="I228" s="22"/>
    </row>
    <row r="229" spans="9:9" x14ac:dyDescent="0.2">
      <c r="I229" s="22"/>
    </row>
    <row r="230" spans="9:9" x14ac:dyDescent="0.2">
      <c r="I230" s="22"/>
    </row>
    <row r="231" spans="9:9" x14ac:dyDescent="0.2">
      <c r="I231" s="22"/>
    </row>
    <row r="232" spans="9:9" x14ac:dyDescent="0.2">
      <c r="I232" s="22"/>
    </row>
    <row r="233" spans="9:9" x14ac:dyDescent="0.2">
      <c r="I233" s="22"/>
    </row>
    <row r="234" spans="9:9" x14ac:dyDescent="0.2">
      <c r="I234" s="22"/>
    </row>
    <row r="235" spans="9:9" x14ac:dyDescent="0.2">
      <c r="I235" s="22"/>
    </row>
    <row r="236" spans="9:9" x14ac:dyDescent="0.2">
      <c r="I236" s="22"/>
    </row>
    <row r="237" spans="9:9" x14ac:dyDescent="0.2">
      <c r="I237" s="22"/>
    </row>
    <row r="238" spans="9:9" x14ac:dyDescent="0.2">
      <c r="I238" s="22"/>
    </row>
    <row r="239" spans="9:9" x14ac:dyDescent="0.2">
      <c r="I239" s="22"/>
    </row>
    <row r="240" spans="9:9" x14ac:dyDescent="0.2">
      <c r="I240" s="22"/>
    </row>
    <row r="241" spans="9:9" x14ac:dyDescent="0.2">
      <c r="I241" s="22"/>
    </row>
    <row r="242" spans="9:9" x14ac:dyDescent="0.2">
      <c r="I242" s="22"/>
    </row>
    <row r="243" spans="9:9" x14ac:dyDescent="0.2">
      <c r="I243" s="22"/>
    </row>
    <row r="244" spans="9:9" x14ac:dyDescent="0.2">
      <c r="I244" s="22"/>
    </row>
    <row r="245" spans="9:9" x14ac:dyDescent="0.2">
      <c r="I245" s="22"/>
    </row>
    <row r="246" spans="9:9" x14ac:dyDescent="0.2">
      <c r="I246" s="22"/>
    </row>
    <row r="247" spans="9:9" x14ac:dyDescent="0.2">
      <c r="I247" s="22"/>
    </row>
    <row r="248" spans="9:9" x14ac:dyDescent="0.2">
      <c r="I248" s="22"/>
    </row>
    <row r="249" spans="9:9" x14ac:dyDescent="0.2">
      <c r="I249" s="22"/>
    </row>
    <row r="250" spans="9:9" x14ac:dyDescent="0.2">
      <c r="I250" s="22"/>
    </row>
    <row r="251" spans="9:9" x14ac:dyDescent="0.2">
      <c r="I251" s="22"/>
    </row>
    <row r="252" spans="9:9" x14ac:dyDescent="0.2">
      <c r="I252" s="22"/>
    </row>
    <row r="253" spans="9:9" x14ac:dyDescent="0.2">
      <c r="I253" s="22"/>
    </row>
    <row r="254" spans="9:9" x14ac:dyDescent="0.2">
      <c r="I254" s="22"/>
    </row>
    <row r="255" spans="9:9" x14ac:dyDescent="0.2">
      <c r="I255" s="22"/>
    </row>
    <row r="256" spans="9:9" x14ac:dyDescent="0.2">
      <c r="I256" s="22"/>
    </row>
    <row r="257" spans="9:9" x14ac:dyDescent="0.2">
      <c r="I257" s="22"/>
    </row>
    <row r="258" spans="9:9" x14ac:dyDescent="0.2">
      <c r="I258" s="22"/>
    </row>
    <row r="259" spans="9:9" x14ac:dyDescent="0.2">
      <c r="I259" s="22"/>
    </row>
    <row r="260" spans="9:9" x14ac:dyDescent="0.2">
      <c r="I260" s="22"/>
    </row>
    <row r="261" spans="9:9" x14ac:dyDescent="0.2">
      <c r="I261" s="22"/>
    </row>
    <row r="262" spans="9:9" x14ac:dyDescent="0.2">
      <c r="I262" s="22"/>
    </row>
    <row r="263" spans="9:9" x14ac:dyDescent="0.2">
      <c r="I263" s="22"/>
    </row>
    <row r="264" spans="9:9" x14ac:dyDescent="0.2">
      <c r="I264" s="22"/>
    </row>
    <row r="265" spans="9:9" x14ac:dyDescent="0.2">
      <c r="I265" s="22"/>
    </row>
    <row r="266" spans="9:9" x14ac:dyDescent="0.2">
      <c r="I266" s="22"/>
    </row>
    <row r="267" spans="9:9" x14ac:dyDescent="0.2">
      <c r="I267" s="22"/>
    </row>
    <row r="268" spans="9:9" x14ac:dyDescent="0.2">
      <c r="I268" s="22"/>
    </row>
    <row r="269" spans="9:9" x14ac:dyDescent="0.2">
      <c r="I269" s="22"/>
    </row>
    <row r="270" spans="9:9" x14ac:dyDescent="0.2">
      <c r="I270" s="22"/>
    </row>
    <row r="271" spans="9:9" x14ac:dyDescent="0.2">
      <c r="I271" s="22"/>
    </row>
    <row r="272" spans="9:9" x14ac:dyDescent="0.2">
      <c r="I272" s="22"/>
    </row>
    <row r="273" spans="9:9" x14ac:dyDescent="0.2">
      <c r="I273" s="22"/>
    </row>
    <row r="274" spans="9:9" x14ac:dyDescent="0.2">
      <c r="I274" s="22"/>
    </row>
    <row r="275" spans="9:9" x14ac:dyDescent="0.2">
      <c r="I275" s="22"/>
    </row>
    <row r="276" spans="9:9" x14ac:dyDescent="0.2">
      <c r="I276" s="22"/>
    </row>
    <row r="277" spans="9:9" x14ac:dyDescent="0.2">
      <c r="I277" s="22"/>
    </row>
    <row r="278" spans="9:9" x14ac:dyDescent="0.2">
      <c r="I278" s="22"/>
    </row>
    <row r="279" spans="9:9" x14ac:dyDescent="0.2">
      <c r="I279" s="22"/>
    </row>
    <row r="280" spans="9:9" x14ac:dyDescent="0.2">
      <c r="I280" s="22"/>
    </row>
    <row r="281" spans="9:9" x14ac:dyDescent="0.2">
      <c r="I281" s="22"/>
    </row>
    <row r="282" spans="9:9" x14ac:dyDescent="0.2">
      <c r="I282" s="22"/>
    </row>
    <row r="283" spans="9:9" x14ac:dyDescent="0.2">
      <c r="I283" s="22"/>
    </row>
    <row r="284" spans="9:9" x14ac:dyDescent="0.2">
      <c r="I284" s="22"/>
    </row>
    <row r="285" spans="9:9" x14ac:dyDescent="0.2">
      <c r="I285" s="22"/>
    </row>
    <row r="286" spans="9:9" x14ac:dyDescent="0.2">
      <c r="I286" s="22"/>
    </row>
    <row r="287" spans="9:9" x14ac:dyDescent="0.2">
      <c r="I287" s="22"/>
    </row>
    <row r="288" spans="9:9" x14ac:dyDescent="0.2">
      <c r="I288" s="22"/>
    </row>
    <row r="289" spans="9:9" x14ac:dyDescent="0.2">
      <c r="I289" s="22"/>
    </row>
    <row r="290" spans="9:9" x14ac:dyDescent="0.2">
      <c r="I290" s="22"/>
    </row>
    <row r="291" spans="9:9" x14ac:dyDescent="0.2">
      <c r="I291" s="22"/>
    </row>
    <row r="292" spans="9:9" x14ac:dyDescent="0.2">
      <c r="I292" s="22"/>
    </row>
    <row r="293" spans="9:9" x14ac:dyDescent="0.2">
      <c r="I293" s="22"/>
    </row>
    <row r="294" spans="9:9" x14ac:dyDescent="0.2">
      <c r="I294" s="22"/>
    </row>
    <row r="295" spans="9:9" x14ac:dyDescent="0.2">
      <c r="I295" s="22"/>
    </row>
    <row r="296" spans="9:9" x14ac:dyDescent="0.2">
      <c r="I296" s="22"/>
    </row>
    <row r="297" spans="9:9" x14ac:dyDescent="0.2">
      <c r="I297" s="22"/>
    </row>
    <row r="298" spans="9:9" x14ac:dyDescent="0.2">
      <c r="I298" s="22"/>
    </row>
    <row r="299" spans="9:9" x14ac:dyDescent="0.2">
      <c r="I299" s="22"/>
    </row>
    <row r="300" spans="9:9" x14ac:dyDescent="0.2">
      <c r="I300" s="22"/>
    </row>
    <row r="301" spans="9:9" x14ac:dyDescent="0.2">
      <c r="I301" s="22"/>
    </row>
    <row r="302" spans="9:9" x14ac:dyDescent="0.2">
      <c r="I302" s="22"/>
    </row>
    <row r="303" spans="9:9" x14ac:dyDescent="0.2">
      <c r="I303" s="22"/>
    </row>
    <row r="304" spans="9:9" x14ac:dyDescent="0.2">
      <c r="I304" s="22"/>
    </row>
    <row r="305" spans="9:9" x14ac:dyDescent="0.2">
      <c r="I305" s="22"/>
    </row>
    <row r="306" spans="9:9" x14ac:dyDescent="0.2">
      <c r="I306" s="22"/>
    </row>
    <row r="307" spans="9:9" x14ac:dyDescent="0.2">
      <c r="I307" s="22"/>
    </row>
    <row r="308" spans="9:9" x14ac:dyDescent="0.2">
      <c r="I308" s="22"/>
    </row>
    <row r="309" spans="9:9" x14ac:dyDescent="0.2">
      <c r="I309" s="22"/>
    </row>
    <row r="310" spans="9:9" x14ac:dyDescent="0.2">
      <c r="I310" s="22"/>
    </row>
    <row r="311" spans="9:9" x14ac:dyDescent="0.2">
      <c r="I311" s="22"/>
    </row>
    <row r="312" spans="9:9" x14ac:dyDescent="0.2">
      <c r="I312" s="22"/>
    </row>
    <row r="313" spans="9:9" x14ac:dyDescent="0.2">
      <c r="I313" s="22"/>
    </row>
    <row r="314" spans="9:9" x14ac:dyDescent="0.2">
      <c r="I314" s="22"/>
    </row>
    <row r="315" spans="9:9" x14ac:dyDescent="0.2">
      <c r="I315" s="22"/>
    </row>
    <row r="316" spans="9:9" x14ac:dyDescent="0.2">
      <c r="I316" s="22"/>
    </row>
    <row r="317" spans="9:9" x14ac:dyDescent="0.2">
      <c r="I317" s="22"/>
    </row>
    <row r="318" spans="9:9" x14ac:dyDescent="0.2">
      <c r="I318" s="22"/>
    </row>
    <row r="319" spans="9:9" x14ac:dyDescent="0.2">
      <c r="I319" s="22"/>
    </row>
    <row r="320" spans="9:9" x14ac:dyDescent="0.2">
      <c r="I320" s="22"/>
    </row>
    <row r="321" spans="9:9" x14ac:dyDescent="0.2">
      <c r="I321" s="22"/>
    </row>
    <row r="322" spans="9:9" x14ac:dyDescent="0.2">
      <c r="I322" s="22"/>
    </row>
    <row r="323" spans="9:9" x14ac:dyDescent="0.2">
      <c r="I323" s="22"/>
    </row>
    <row r="324" spans="9:9" x14ac:dyDescent="0.2">
      <c r="I324" s="22"/>
    </row>
    <row r="325" spans="9:9" x14ac:dyDescent="0.2">
      <c r="I325" s="22"/>
    </row>
    <row r="326" spans="9:9" x14ac:dyDescent="0.2">
      <c r="I326" s="22"/>
    </row>
    <row r="327" spans="9:9" x14ac:dyDescent="0.2">
      <c r="I327" s="22"/>
    </row>
    <row r="328" spans="9:9" x14ac:dyDescent="0.2">
      <c r="I328" s="22"/>
    </row>
    <row r="329" spans="9:9" x14ac:dyDescent="0.2">
      <c r="I329" s="22"/>
    </row>
    <row r="330" spans="9:9" x14ac:dyDescent="0.2">
      <c r="I330" s="22"/>
    </row>
    <row r="331" spans="9:9" x14ac:dyDescent="0.2">
      <c r="I331" s="22"/>
    </row>
    <row r="332" spans="9:9" x14ac:dyDescent="0.2">
      <c r="I332" s="22"/>
    </row>
    <row r="333" spans="9:9" x14ac:dyDescent="0.2">
      <c r="I333" s="22"/>
    </row>
    <row r="334" spans="9:9" x14ac:dyDescent="0.2">
      <c r="I334" s="22"/>
    </row>
    <row r="335" spans="9:9" x14ac:dyDescent="0.2">
      <c r="I335" s="22"/>
    </row>
    <row r="336" spans="9:9" x14ac:dyDescent="0.2">
      <c r="I336" s="22"/>
    </row>
    <row r="337" spans="9:9" x14ac:dyDescent="0.2">
      <c r="I337" s="22"/>
    </row>
    <row r="338" spans="9:9" x14ac:dyDescent="0.2">
      <c r="I338" s="22"/>
    </row>
    <row r="339" spans="9:9" x14ac:dyDescent="0.2">
      <c r="I339" s="22"/>
    </row>
    <row r="340" spans="9:9" x14ac:dyDescent="0.2">
      <c r="I340" s="22"/>
    </row>
    <row r="341" spans="9:9" x14ac:dyDescent="0.2">
      <c r="I341" s="22"/>
    </row>
    <row r="342" spans="9:9" x14ac:dyDescent="0.2">
      <c r="I342" s="22"/>
    </row>
    <row r="343" spans="9:9" x14ac:dyDescent="0.2">
      <c r="I343" s="22"/>
    </row>
    <row r="344" spans="9:9" x14ac:dyDescent="0.2">
      <c r="I344" s="22"/>
    </row>
    <row r="345" spans="9:9" x14ac:dyDescent="0.2">
      <c r="I345" s="22"/>
    </row>
    <row r="346" spans="9:9" x14ac:dyDescent="0.2">
      <c r="I346" s="22"/>
    </row>
    <row r="347" spans="9:9" x14ac:dyDescent="0.2">
      <c r="I347" s="22"/>
    </row>
    <row r="348" spans="9:9" x14ac:dyDescent="0.2">
      <c r="I348" s="22"/>
    </row>
    <row r="349" spans="9:9" x14ac:dyDescent="0.2">
      <c r="I349" s="22"/>
    </row>
    <row r="350" spans="9:9" x14ac:dyDescent="0.2">
      <c r="I350" s="22"/>
    </row>
    <row r="351" spans="9:9" x14ac:dyDescent="0.2">
      <c r="I351" s="22"/>
    </row>
    <row r="352" spans="9:9" x14ac:dyDescent="0.2">
      <c r="I352" s="22"/>
    </row>
    <row r="353" spans="9:9" x14ac:dyDescent="0.2">
      <c r="I353" s="22"/>
    </row>
    <row r="354" spans="9:9" x14ac:dyDescent="0.2">
      <c r="I354" s="22"/>
    </row>
    <row r="355" spans="9:9" x14ac:dyDescent="0.2">
      <c r="I355" s="22"/>
    </row>
    <row r="356" spans="9:9" x14ac:dyDescent="0.2">
      <c r="I356" s="22"/>
    </row>
    <row r="357" spans="9:9" x14ac:dyDescent="0.2">
      <c r="I357" s="22"/>
    </row>
    <row r="358" spans="9:9" x14ac:dyDescent="0.2">
      <c r="I358" s="22"/>
    </row>
    <row r="359" spans="9:9" x14ac:dyDescent="0.2">
      <c r="I359" s="22"/>
    </row>
    <row r="360" spans="9:9" x14ac:dyDescent="0.2">
      <c r="I360" s="22"/>
    </row>
    <row r="361" spans="9:9" x14ac:dyDescent="0.2">
      <c r="I361" s="22"/>
    </row>
    <row r="362" spans="9:9" x14ac:dyDescent="0.2">
      <c r="I362" s="22"/>
    </row>
    <row r="363" spans="9:9" x14ac:dyDescent="0.2">
      <c r="I363" s="22"/>
    </row>
    <row r="364" spans="9:9" x14ac:dyDescent="0.2">
      <c r="I364" s="22"/>
    </row>
    <row r="365" spans="9:9" x14ac:dyDescent="0.2">
      <c r="I365" s="22"/>
    </row>
    <row r="366" spans="9:9" x14ac:dyDescent="0.2">
      <c r="I366" s="22"/>
    </row>
    <row r="367" spans="9:9" x14ac:dyDescent="0.2">
      <c r="I367" s="22"/>
    </row>
    <row r="368" spans="9:9" x14ac:dyDescent="0.2">
      <c r="I368" s="22"/>
    </row>
    <row r="369" spans="9:9" x14ac:dyDescent="0.2">
      <c r="I369" s="22"/>
    </row>
    <row r="370" spans="9:9" x14ac:dyDescent="0.2">
      <c r="I370" s="22"/>
    </row>
    <row r="371" spans="9:9" x14ac:dyDescent="0.2">
      <c r="I371" s="22"/>
    </row>
    <row r="372" spans="9:9" x14ac:dyDescent="0.2">
      <c r="I372" s="22"/>
    </row>
    <row r="373" spans="9:9" x14ac:dyDescent="0.2">
      <c r="I373" s="22"/>
    </row>
    <row r="374" spans="9:9" x14ac:dyDescent="0.2">
      <c r="I374" s="22"/>
    </row>
    <row r="375" spans="9:9" x14ac:dyDescent="0.2">
      <c r="I375" s="22"/>
    </row>
    <row r="376" spans="9:9" x14ac:dyDescent="0.2">
      <c r="I376" s="22"/>
    </row>
    <row r="377" spans="9:9" x14ac:dyDescent="0.2">
      <c r="I377" s="22"/>
    </row>
    <row r="378" spans="9:9" x14ac:dyDescent="0.2">
      <c r="I378" s="22"/>
    </row>
    <row r="379" spans="9:9" x14ac:dyDescent="0.2">
      <c r="I379" s="22"/>
    </row>
    <row r="380" spans="9:9" x14ac:dyDescent="0.2">
      <c r="I380" s="22"/>
    </row>
    <row r="381" spans="9:9" x14ac:dyDescent="0.2">
      <c r="I381" s="22"/>
    </row>
    <row r="382" spans="9:9" x14ac:dyDescent="0.2">
      <c r="I382" s="22"/>
    </row>
    <row r="383" spans="9:9" x14ac:dyDescent="0.2">
      <c r="I383" s="22"/>
    </row>
    <row r="384" spans="9:9" x14ac:dyDescent="0.2">
      <c r="I384" s="22"/>
    </row>
    <row r="385" spans="9:9" x14ac:dyDescent="0.2">
      <c r="I385" s="22"/>
    </row>
    <row r="386" spans="9:9" x14ac:dyDescent="0.2">
      <c r="I386" s="22"/>
    </row>
    <row r="387" spans="9:9" x14ac:dyDescent="0.2">
      <c r="I387" s="22"/>
    </row>
    <row r="388" spans="9:9" x14ac:dyDescent="0.2">
      <c r="I388" s="22"/>
    </row>
    <row r="389" spans="9:9" x14ac:dyDescent="0.2">
      <c r="I389" s="22"/>
    </row>
    <row r="390" spans="9:9" x14ac:dyDescent="0.2">
      <c r="I390" s="22"/>
    </row>
    <row r="391" spans="9:9" x14ac:dyDescent="0.2">
      <c r="I391" s="22"/>
    </row>
    <row r="392" spans="9:9" x14ac:dyDescent="0.2">
      <c r="I392" s="22"/>
    </row>
    <row r="393" spans="9:9" x14ac:dyDescent="0.2">
      <c r="I393" s="22"/>
    </row>
    <row r="394" spans="9:9" x14ac:dyDescent="0.2">
      <c r="I394" s="22"/>
    </row>
    <row r="395" spans="9:9" x14ac:dyDescent="0.2">
      <c r="I395" s="22"/>
    </row>
    <row r="396" spans="9:9" x14ac:dyDescent="0.2">
      <c r="I396" s="22"/>
    </row>
    <row r="397" spans="9:9" x14ac:dyDescent="0.2">
      <c r="I397" s="22"/>
    </row>
    <row r="398" spans="9:9" x14ac:dyDescent="0.2">
      <c r="I398" s="22"/>
    </row>
    <row r="399" spans="9:9" x14ac:dyDescent="0.2">
      <c r="I399" s="22"/>
    </row>
    <row r="400" spans="9:9" x14ac:dyDescent="0.2">
      <c r="I400" s="22"/>
    </row>
    <row r="401" spans="9:9" x14ac:dyDescent="0.2">
      <c r="I401" s="22"/>
    </row>
    <row r="402" spans="9:9" x14ac:dyDescent="0.2">
      <c r="I402" s="22"/>
    </row>
    <row r="403" spans="9:9" x14ac:dyDescent="0.2">
      <c r="I403" s="22"/>
    </row>
    <row r="404" spans="9:9" x14ac:dyDescent="0.2">
      <c r="I404" s="22"/>
    </row>
    <row r="405" spans="9:9" x14ac:dyDescent="0.2">
      <c r="I405" s="22"/>
    </row>
    <row r="406" spans="9:9" x14ac:dyDescent="0.2">
      <c r="I406" s="22"/>
    </row>
    <row r="407" spans="9:9" x14ac:dyDescent="0.2">
      <c r="I407" s="22"/>
    </row>
    <row r="408" spans="9:9" x14ac:dyDescent="0.2">
      <c r="I408" s="22"/>
    </row>
    <row r="409" spans="9:9" x14ac:dyDescent="0.2">
      <c r="I409" s="22"/>
    </row>
    <row r="410" spans="9:9" x14ac:dyDescent="0.2">
      <c r="I410" s="22"/>
    </row>
    <row r="411" spans="9:9" x14ac:dyDescent="0.2">
      <c r="I411" s="22"/>
    </row>
    <row r="412" spans="9:9" x14ac:dyDescent="0.2">
      <c r="I412" s="22"/>
    </row>
    <row r="413" spans="9:9" x14ac:dyDescent="0.2">
      <c r="I413" s="22"/>
    </row>
    <row r="414" spans="9:9" x14ac:dyDescent="0.2">
      <c r="I414" s="22"/>
    </row>
    <row r="415" spans="9:9" x14ac:dyDescent="0.2">
      <c r="I415" s="22"/>
    </row>
    <row r="416" spans="9:9" x14ac:dyDescent="0.2">
      <c r="I416" s="22"/>
    </row>
    <row r="417" spans="9:9" x14ac:dyDescent="0.2">
      <c r="I417" s="22"/>
    </row>
    <row r="418" spans="9:9" x14ac:dyDescent="0.2">
      <c r="I418" s="22"/>
    </row>
    <row r="419" spans="9:9" x14ac:dyDescent="0.2">
      <c r="I419" s="22"/>
    </row>
    <row r="420" spans="9:9" x14ac:dyDescent="0.2">
      <c r="I420" s="22"/>
    </row>
    <row r="421" spans="9:9" x14ac:dyDescent="0.2">
      <c r="I421" s="22"/>
    </row>
    <row r="422" spans="9:9" x14ac:dyDescent="0.2">
      <c r="I422" s="22"/>
    </row>
    <row r="423" spans="9:9" x14ac:dyDescent="0.2">
      <c r="I423" s="22"/>
    </row>
    <row r="424" spans="9:9" x14ac:dyDescent="0.2">
      <c r="I424" s="22"/>
    </row>
    <row r="425" spans="9:9" x14ac:dyDescent="0.2">
      <c r="I425" s="22"/>
    </row>
    <row r="426" spans="9:9" x14ac:dyDescent="0.2">
      <c r="I426" s="22"/>
    </row>
    <row r="427" spans="9:9" x14ac:dyDescent="0.2">
      <c r="I427" s="22"/>
    </row>
    <row r="428" spans="9:9" x14ac:dyDescent="0.2">
      <c r="I428" s="22"/>
    </row>
    <row r="429" spans="9:9" x14ac:dyDescent="0.2">
      <c r="I429" s="22"/>
    </row>
    <row r="430" spans="9:9" x14ac:dyDescent="0.2">
      <c r="I430" s="22"/>
    </row>
    <row r="431" spans="9:9" x14ac:dyDescent="0.2">
      <c r="I431" s="22"/>
    </row>
    <row r="432" spans="9:9" x14ac:dyDescent="0.2">
      <c r="I432" s="22"/>
    </row>
    <row r="433" spans="9:9" x14ac:dyDescent="0.2">
      <c r="I433" s="22"/>
    </row>
    <row r="434" spans="9:9" x14ac:dyDescent="0.2">
      <c r="I434" s="22"/>
    </row>
    <row r="435" spans="9:9" x14ac:dyDescent="0.2">
      <c r="I435" s="22"/>
    </row>
    <row r="436" spans="9:9" x14ac:dyDescent="0.2">
      <c r="I436" s="22"/>
    </row>
    <row r="437" spans="9:9" x14ac:dyDescent="0.2">
      <c r="I437" s="22"/>
    </row>
    <row r="438" spans="9:9" x14ac:dyDescent="0.2">
      <c r="I438" s="22"/>
    </row>
    <row r="439" spans="9:9" x14ac:dyDescent="0.2">
      <c r="I439" s="22"/>
    </row>
    <row r="440" spans="9:9" x14ac:dyDescent="0.2">
      <c r="I440" s="22"/>
    </row>
    <row r="441" spans="9:9" x14ac:dyDescent="0.2">
      <c r="I441" s="22"/>
    </row>
    <row r="442" spans="9:9" x14ac:dyDescent="0.2">
      <c r="I442" s="22"/>
    </row>
    <row r="443" spans="9:9" x14ac:dyDescent="0.2">
      <c r="I443" s="22"/>
    </row>
    <row r="444" spans="9:9" x14ac:dyDescent="0.2">
      <c r="I444" s="22"/>
    </row>
    <row r="445" spans="9:9" x14ac:dyDescent="0.2">
      <c r="I445" s="22"/>
    </row>
    <row r="446" spans="9:9" x14ac:dyDescent="0.2">
      <c r="I446" s="22"/>
    </row>
    <row r="447" spans="9:9" x14ac:dyDescent="0.2">
      <c r="I447" s="22"/>
    </row>
    <row r="448" spans="9:9" x14ac:dyDescent="0.2">
      <c r="I448" s="22"/>
    </row>
    <row r="449" spans="9:9" x14ac:dyDescent="0.2">
      <c r="I449" s="22"/>
    </row>
    <row r="450" spans="9:9" x14ac:dyDescent="0.2">
      <c r="I450" s="22"/>
    </row>
    <row r="451" spans="9:9" x14ac:dyDescent="0.2">
      <c r="I451" s="22"/>
    </row>
    <row r="452" spans="9:9" x14ac:dyDescent="0.2">
      <c r="I452" s="22"/>
    </row>
    <row r="453" spans="9:9" x14ac:dyDescent="0.2">
      <c r="I453" s="22"/>
    </row>
    <row r="454" spans="9:9" x14ac:dyDescent="0.2">
      <c r="I454" s="22"/>
    </row>
    <row r="455" spans="9:9" x14ac:dyDescent="0.2">
      <c r="I455" s="22"/>
    </row>
    <row r="456" spans="9:9" x14ac:dyDescent="0.2">
      <c r="I456" s="22"/>
    </row>
    <row r="457" spans="9:9" x14ac:dyDescent="0.2">
      <c r="I457" s="22"/>
    </row>
    <row r="458" spans="9:9" x14ac:dyDescent="0.2">
      <c r="I458" s="22"/>
    </row>
    <row r="459" spans="9:9" x14ac:dyDescent="0.2">
      <c r="I459" s="22"/>
    </row>
    <row r="460" spans="9:9" x14ac:dyDescent="0.2">
      <c r="I460" s="22"/>
    </row>
    <row r="461" spans="9:9" x14ac:dyDescent="0.2">
      <c r="I461" s="22"/>
    </row>
    <row r="462" spans="9:9" x14ac:dyDescent="0.2">
      <c r="I462" s="22"/>
    </row>
    <row r="463" spans="9:9" x14ac:dyDescent="0.2">
      <c r="I463" s="22"/>
    </row>
    <row r="464" spans="9:9" x14ac:dyDescent="0.2">
      <c r="I464" s="22"/>
    </row>
    <row r="465" spans="9:9" x14ac:dyDescent="0.2">
      <c r="I465" s="22"/>
    </row>
    <row r="466" spans="9:9" x14ac:dyDescent="0.2">
      <c r="I466" s="22"/>
    </row>
    <row r="467" spans="9:9" x14ac:dyDescent="0.2">
      <c r="I467" s="22"/>
    </row>
    <row r="468" spans="9:9" x14ac:dyDescent="0.2">
      <c r="I468" s="22"/>
    </row>
    <row r="469" spans="9:9" x14ac:dyDescent="0.2">
      <c r="I469" s="22"/>
    </row>
    <row r="470" spans="9:9" x14ac:dyDescent="0.2">
      <c r="I470" s="22"/>
    </row>
    <row r="471" spans="9:9" x14ac:dyDescent="0.2">
      <c r="I471" s="22"/>
    </row>
    <row r="472" spans="9:9" x14ac:dyDescent="0.2">
      <c r="I472" s="22"/>
    </row>
    <row r="473" spans="9:9" x14ac:dyDescent="0.2">
      <c r="I473" s="22"/>
    </row>
    <row r="474" spans="9:9" x14ac:dyDescent="0.2">
      <c r="I474" s="22"/>
    </row>
    <row r="475" spans="9:9" x14ac:dyDescent="0.2">
      <c r="I475" s="22"/>
    </row>
    <row r="476" spans="9:9" x14ac:dyDescent="0.2">
      <c r="I476" s="22"/>
    </row>
    <row r="477" spans="9:9" x14ac:dyDescent="0.2">
      <c r="I477" s="22"/>
    </row>
    <row r="478" spans="9:9" x14ac:dyDescent="0.2">
      <c r="I478" s="23"/>
    </row>
    <row r="479" spans="9:9" x14ac:dyDescent="0.2">
      <c r="I479" s="23"/>
    </row>
    <row r="480" spans="9:9" x14ac:dyDescent="0.2">
      <c r="I480" s="23"/>
    </row>
    <row r="481" spans="9:9" x14ac:dyDescent="0.2">
      <c r="I481" s="23"/>
    </row>
    <row r="482" spans="9:9" x14ac:dyDescent="0.2">
      <c r="I482" s="23"/>
    </row>
    <row r="483" spans="9:9" x14ac:dyDescent="0.2">
      <c r="I483" s="23"/>
    </row>
    <row r="484" spans="9:9" x14ac:dyDescent="0.2">
      <c r="I484" s="23"/>
    </row>
    <row r="485" spans="9:9" x14ac:dyDescent="0.2">
      <c r="I485" s="23"/>
    </row>
    <row r="486" spans="9:9" x14ac:dyDescent="0.2">
      <c r="I486" s="23"/>
    </row>
    <row r="487" spans="9:9" x14ac:dyDescent="0.2">
      <c r="I487" s="23"/>
    </row>
    <row r="488" spans="9:9" x14ac:dyDescent="0.2">
      <c r="I488" s="23"/>
    </row>
    <row r="489" spans="9:9" x14ac:dyDescent="0.2">
      <c r="I489" s="23"/>
    </row>
    <row r="490" spans="9:9" x14ac:dyDescent="0.2">
      <c r="I490" s="23"/>
    </row>
    <row r="491" spans="9:9" x14ac:dyDescent="0.2">
      <c r="I491" s="23"/>
    </row>
    <row r="492" spans="9:9" x14ac:dyDescent="0.2">
      <c r="I492" s="23"/>
    </row>
    <row r="493" spans="9:9" x14ac:dyDescent="0.2">
      <c r="I493" s="23"/>
    </row>
    <row r="494" spans="9:9" x14ac:dyDescent="0.2">
      <c r="I494" s="23"/>
    </row>
    <row r="495" spans="9:9" x14ac:dyDescent="0.2">
      <c r="I495" s="23"/>
    </row>
    <row r="496" spans="9:9" x14ac:dyDescent="0.2">
      <c r="I496" s="23"/>
    </row>
    <row r="497" spans="9:9" x14ac:dyDescent="0.2">
      <c r="I497" s="23"/>
    </row>
    <row r="498" spans="9:9" x14ac:dyDescent="0.2">
      <c r="I498" s="23"/>
    </row>
    <row r="499" spans="9:9" x14ac:dyDescent="0.2">
      <c r="I499" s="23"/>
    </row>
    <row r="500" spans="9:9" x14ac:dyDescent="0.2">
      <c r="I500" s="23"/>
    </row>
    <row r="501" spans="9:9" x14ac:dyDescent="0.2">
      <c r="I501" s="23"/>
    </row>
    <row r="502" spans="9:9" x14ac:dyDescent="0.2">
      <c r="I502" s="23"/>
    </row>
    <row r="503" spans="9:9" x14ac:dyDescent="0.2">
      <c r="I503" s="23"/>
    </row>
    <row r="504" spans="9:9" x14ac:dyDescent="0.2">
      <c r="I504" s="23"/>
    </row>
    <row r="505" spans="9:9" x14ac:dyDescent="0.2">
      <c r="I505" s="23"/>
    </row>
    <row r="506" spans="9:9" x14ac:dyDescent="0.2">
      <c r="I506" s="23"/>
    </row>
    <row r="507" spans="9:9" x14ac:dyDescent="0.2">
      <c r="I507" s="23"/>
    </row>
    <row r="508" spans="9:9" x14ac:dyDescent="0.2">
      <c r="I508" s="23"/>
    </row>
    <row r="509" spans="9:9" x14ac:dyDescent="0.2">
      <c r="I509" s="23"/>
    </row>
    <row r="510" spans="9:9" x14ac:dyDescent="0.2">
      <c r="I510" s="23"/>
    </row>
    <row r="511" spans="9:9" x14ac:dyDescent="0.2">
      <c r="I511" s="23"/>
    </row>
    <row r="512" spans="9:9" x14ac:dyDescent="0.2">
      <c r="I512" s="23"/>
    </row>
    <row r="513" spans="9:9" x14ac:dyDescent="0.2">
      <c r="I513" s="23"/>
    </row>
    <row r="514" spans="9:9" x14ac:dyDescent="0.2">
      <c r="I514" s="23"/>
    </row>
    <row r="515" spans="9:9" x14ac:dyDescent="0.2">
      <c r="I515" s="23"/>
    </row>
    <row r="516" spans="9:9" x14ac:dyDescent="0.2">
      <c r="I516" s="23"/>
    </row>
    <row r="517" spans="9:9" x14ac:dyDescent="0.2">
      <c r="I517" s="23"/>
    </row>
    <row r="518" spans="9:9" x14ac:dyDescent="0.2">
      <c r="I518" s="23"/>
    </row>
    <row r="519" spans="9:9" x14ac:dyDescent="0.2">
      <c r="I519" s="23"/>
    </row>
    <row r="520" spans="9:9" x14ac:dyDescent="0.2">
      <c r="I520" s="23"/>
    </row>
    <row r="521" spans="9:9" x14ac:dyDescent="0.2">
      <c r="I521" s="23"/>
    </row>
    <row r="522" spans="9:9" x14ac:dyDescent="0.2">
      <c r="I522" s="23"/>
    </row>
    <row r="523" spans="9:9" x14ac:dyDescent="0.2">
      <c r="I523" s="23"/>
    </row>
    <row r="524" spans="9:9" x14ac:dyDescent="0.2">
      <c r="I524" s="23"/>
    </row>
    <row r="525" spans="9:9" x14ac:dyDescent="0.2">
      <c r="I525" s="23"/>
    </row>
    <row r="526" spans="9:9" x14ac:dyDescent="0.2">
      <c r="I526" s="23"/>
    </row>
    <row r="527" spans="9:9" x14ac:dyDescent="0.2">
      <c r="I527" s="23"/>
    </row>
    <row r="528" spans="9:9" x14ac:dyDescent="0.2">
      <c r="I528" s="23"/>
    </row>
    <row r="529" spans="9:9" x14ac:dyDescent="0.2">
      <c r="I529" s="23"/>
    </row>
    <row r="530" spans="9:9" x14ac:dyDescent="0.2">
      <c r="I530" s="23"/>
    </row>
    <row r="531" spans="9:9" x14ac:dyDescent="0.2">
      <c r="I531" s="23"/>
    </row>
    <row r="532" spans="9:9" x14ac:dyDescent="0.2">
      <c r="I532" s="23"/>
    </row>
    <row r="533" spans="9:9" x14ac:dyDescent="0.2">
      <c r="I533" s="23"/>
    </row>
    <row r="534" spans="9:9" x14ac:dyDescent="0.2">
      <c r="I534" s="23"/>
    </row>
    <row r="535" spans="9:9" x14ac:dyDescent="0.2">
      <c r="I535" s="23"/>
    </row>
    <row r="536" spans="9:9" x14ac:dyDescent="0.2">
      <c r="I536" s="23"/>
    </row>
    <row r="537" spans="9:9" x14ac:dyDescent="0.2">
      <c r="I537" s="23"/>
    </row>
    <row r="538" spans="9:9" x14ac:dyDescent="0.2">
      <c r="I538" s="23"/>
    </row>
    <row r="539" spans="9:9" x14ac:dyDescent="0.2">
      <c r="I539" s="23"/>
    </row>
    <row r="540" spans="9:9" x14ac:dyDescent="0.2">
      <c r="I540" s="23"/>
    </row>
    <row r="541" spans="9:9" x14ac:dyDescent="0.2">
      <c r="I541" s="23"/>
    </row>
    <row r="542" spans="9:9" x14ac:dyDescent="0.2">
      <c r="I542" s="23"/>
    </row>
    <row r="543" spans="9:9" x14ac:dyDescent="0.2">
      <c r="I543" s="23"/>
    </row>
    <row r="544" spans="9:9" x14ac:dyDescent="0.2">
      <c r="I544" s="23"/>
    </row>
    <row r="545" spans="9:9" x14ac:dyDescent="0.2">
      <c r="I545" s="23"/>
    </row>
    <row r="546" spans="9:9" x14ac:dyDescent="0.2">
      <c r="I546" s="23"/>
    </row>
    <row r="547" spans="9:9" x14ac:dyDescent="0.2">
      <c r="I547" s="23"/>
    </row>
    <row r="548" spans="9:9" x14ac:dyDescent="0.2">
      <c r="I548" s="23"/>
    </row>
    <row r="549" spans="9:9" x14ac:dyDescent="0.2">
      <c r="I549" s="23"/>
    </row>
    <row r="550" spans="9:9" x14ac:dyDescent="0.2">
      <c r="I550" s="23"/>
    </row>
    <row r="551" spans="9:9" x14ac:dyDescent="0.2">
      <c r="I551" s="23"/>
    </row>
    <row r="552" spans="9:9" x14ac:dyDescent="0.2">
      <c r="I552" s="23"/>
    </row>
    <row r="553" spans="9:9" x14ac:dyDescent="0.2">
      <c r="I553" s="23"/>
    </row>
    <row r="554" spans="9:9" x14ac:dyDescent="0.2">
      <c r="I554" s="23"/>
    </row>
    <row r="555" spans="9:9" x14ac:dyDescent="0.2">
      <c r="I555" s="23"/>
    </row>
    <row r="556" spans="9:9" x14ac:dyDescent="0.2">
      <c r="I556" s="23"/>
    </row>
    <row r="557" spans="9:9" x14ac:dyDescent="0.2">
      <c r="I557" s="23"/>
    </row>
    <row r="558" spans="9:9" x14ac:dyDescent="0.2">
      <c r="I558" s="23"/>
    </row>
    <row r="559" spans="9:9" x14ac:dyDescent="0.2">
      <c r="I559" s="23"/>
    </row>
    <row r="560" spans="9:9" x14ac:dyDescent="0.2">
      <c r="I560" s="23"/>
    </row>
    <row r="561" spans="9:9" x14ac:dyDescent="0.2">
      <c r="I561" s="23"/>
    </row>
    <row r="562" spans="9:9" x14ac:dyDescent="0.2">
      <c r="I562" s="23"/>
    </row>
    <row r="563" spans="9:9" x14ac:dyDescent="0.2">
      <c r="I563" s="23"/>
    </row>
    <row r="564" spans="9:9" x14ac:dyDescent="0.2">
      <c r="I564" s="23"/>
    </row>
    <row r="565" spans="9:9" x14ac:dyDescent="0.2">
      <c r="I565" s="23"/>
    </row>
    <row r="566" spans="9:9" x14ac:dyDescent="0.2">
      <c r="I566" s="23"/>
    </row>
    <row r="567" spans="9:9" x14ac:dyDescent="0.2">
      <c r="I567" s="23"/>
    </row>
    <row r="568" spans="9:9" x14ac:dyDescent="0.2">
      <c r="I568" s="23"/>
    </row>
    <row r="569" spans="9:9" x14ac:dyDescent="0.2">
      <c r="I569" s="23"/>
    </row>
    <row r="570" spans="9:9" x14ac:dyDescent="0.2">
      <c r="I570" s="23"/>
    </row>
    <row r="571" spans="9:9" x14ac:dyDescent="0.2">
      <c r="I571" s="23"/>
    </row>
    <row r="572" spans="9:9" x14ac:dyDescent="0.2">
      <c r="I572" s="23"/>
    </row>
    <row r="573" spans="9:9" x14ac:dyDescent="0.2">
      <c r="I573" s="23"/>
    </row>
    <row r="574" spans="9:9" x14ac:dyDescent="0.2">
      <c r="I574" s="23"/>
    </row>
    <row r="575" spans="9:9" x14ac:dyDescent="0.2">
      <c r="I575" s="23"/>
    </row>
    <row r="576" spans="9:9" x14ac:dyDescent="0.2">
      <c r="I576" s="23"/>
    </row>
    <row r="577" spans="9:9" x14ac:dyDescent="0.2">
      <c r="I577" s="23"/>
    </row>
    <row r="578" spans="9:9" x14ac:dyDescent="0.2">
      <c r="I578" s="23"/>
    </row>
    <row r="579" spans="9:9" x14ac:dyDescent="0.2">
      <c r="I579" s="23"/>
    </row>
    <row r="580" spans="9:9" x14ac:dyDescent="0.2">
      <c r="I580" s="23"/>
    </row>
    <row r="581" spans="9:9" x14ac:dyDescent="0.2">
      <c r="I581" s="23"/>
    </row>
    <row r="582" spans="9:9" x14ac:dyDescent="0.2">
      <c r="I582" s="23"/>
    </row>
    <row r="583" spans="9:9" x14ac:dyDescent="0.2">
      <c r="I583" s="23"/>
    </row>
    <row r="584" spans="9:9" x14ac:dyDescent="0.2">
      <c r="I584" s="23"/>
    </row>
    <row r="585" spans="9:9" x14ac:dyDescent="0.2">
      <c r="I585" s="23"/>
    </row>
    <row r="586" spans="9:9" x14ac:dyDescent="0.2">
      <c r="I586" s="23"/>
    </row>
    <row r="587" spans="9:9" x14ac:dyDescent="0.2">
      <c r="I587" s="23"/>
    </row>
    <row r="588" spans="9:9" x14ac:dyDescent="0.2">
      <c r="I588" s="23"/>
    </row>
    <row r="589" spans="9:9" x14ac:dyDescent="0.2">
      <c r="I589" s="23"/>
    </row>
    <row r="590" spans="9:9" x14ac:dyDescent="0.2">
      <c r="I590" s="23"/>
    </row>
    <row r="591" spans="9:9" x14ac:dyDescent="0.2">
      <c r="I591" s="23"/>
    </row>
    <row r="592" spans="9:9" x14ac:dyDescent="0.2">
      <c r="I592" s="23"/>
    </row>
    <row r="593" spans="9:9" x14ac:dyDescent="0.2">
      <c r="I593" s="23"/>
    </row>
    <row r="594" spans="9:9" x14ac:dyDescent="0.2">
      <c r="I594" s="23"/>
    </row>
    <row r="595" spans="9:9" x14ac:dyDescent="0.2">
      <c r="I595" s="23"/>
    </row>
    <row r="596" spans="9:9" x14ac:dyDescent="0.2">
      <c r="I596" s="23"/>
    </row>
    <row r="597" spans="9:9" x14ac:dyDescent="0.2">
      <c r="I597" s="23"/>
    </row>
    <row r="598" spans="9:9" x14ac:dyDescent="0.2">
      <c r="I598" s="23"/>
    </row>
    <row r="599" spans="9:9" x14ac:dyDescent="0.2">
      <c r="I599" s="23"/>
    </row>
  </sheetData>
  <sheetProtection sheet="1" objects="1" scenarios="1"/>
  <mergeCells count="3">
    <mergeCell ref="C1:I1"/>
    <mergeCell ref="A4:B4"/>
    <mergeCell ref="A3:B3"/>
  </mergeCells>
  <phoneticPr fontId="0" type="noConversion"/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2"/>
  <sheetViews>
    <sheetView showGridLines="0" workbookViewId="0">
      <selection activeCell="G4" sqref="G4"/>
    </sheetView>
  </sheetViews>
  <sheetFormatPr baseColWidth="10" defaultColWidth="9.140625" defaultRowHeight="12.75" x14ac:dyDescent="0.2"/>
  <cols>
    <col min="1" max="2" width="15.7109375" style="3" customWidth="1"/>
    <col min="3" max="7" width="15.7109375" customWidth="1"/>
    <col min="8" max="16" width="20.7109375" style="34" customWidth="1"/>
    <col min="17" max="22" width="20.7109375" style="35" customWidth="1"/>
    <col min="23" max="93" width="9.140625" style="34" customWidth="1"/>
  </cols>
  <sheetData>
    <row r="1" spans="1:93" ht="21" customHeight="1" thickBot="1" x14ac:dyDescent="0.4">
      <c r="A1" s="4"/>
      <c r="B1" s="130" t="s">
        <v>62</v>
      </c>
      <c r="C1" s="131"/>
      <c r="D1" s="4"/>
      <c r="E1" s="4"/>
      <c r="F1" s="4"/>
      <c r="G1" s="4"/>
      <c r="H1" s="35"/>
      <c r="I1" s="35"/>
      <c r="J1" s="35"/>
      <c r="K1" s="35"/>
      <c r="L1" s="35"/>
      <c r="M1" s="35"/>
      <c r="N1" s="35"/>
      <c r="O1" s="35"/>
      <c r="P1" s="35"/>
    </row>
    <row r="2" spans="1:93" x14ac:dyDescent="0.2">
      <c r="A2" s="4"/>
      <c r="B2" s="4"/>
      <c r="C2" s="4"/>
      <c r="D2" s="4"/>
      <c r="E2" s="4"/>
      <c r="F2" s="4"/>
      <c r="G2" s="4"/>
      <c r="H2" s="35"/>
      <c r="I2" s="35"/>
      <c r="J2" s="35"/>
      <c r="K2" s="35"/>
      <c r="L2" s="35"/>
      <c r="M2" s="35"/>
      <c r="N2" s="35"/>
      <c r="O2" s="35"/>
      <c r="P2" s="35"/>
    </row>
    <row r="3" spans="1:93" ht="39" customHeight="1" x14ac:dyDescent="0.2">
      <c r="A3" s="44" t="s">
        <v>0</v>
      </c>
      <c r="B3" s="44" t="s">
        <v>1</v>
      </c>
      <c r="C3" s="44" t="s">
        <v>2</v>
      </c>
      <c r="D3" s="44" t="s">
        <v>3</v>
      </c>
      <c r="E3" s="44" t="s">
        <v>4</v>
      </c>
      <c r="F3" s="76" t="s">
        <v>5</v>
      </c>
      <c r="G3" s="44" t="s">
        <v>6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93" ht="20.100000000000001" customHeight="1" x14ac:dyDescent="0.2">
      <c r="A4" s="75" t="s">
        <v>20</v>
      </c>
      <c r="B4" s="80">
        <f>'Classes diamètriques'!D3</f>
        <v>0</v>
      </c>
      <c r="C4" s="81" t="str">
        <f t="shared" ref="C4:C10" si="0">IF(A$13=0,"",10000*B4/A$13)</f>
        <v/>
      </c>
      <c r="D4" s="72" t="str">
        <f>'Classes diamètriques'!D4</f>
        <v>0</v>
      </c>
      <c r="E4" s="82">
        <f t="shared" ref="E4:E9" si="1">(D4/2)^2*PI()</f>
        <v>0</v>
      </c>
      <c r="F4" s="74">
        <f t="shared" ref="F4:F10" si="2">B4*E4</f>
        <v>0</v>
      </c>
      <c r="G4" s="82" t="str">
        <f t="shared" ref="G4:G10" si="3">IF(A$13=0,"",F4/A$13)</f>
        <v/>
      </c>
      <c r="H4" s="39"/>
      <c r="I4" s="37"/>
      <c r="J4" s="37"/>
      <c r="K4" s="37"/>
      <c r="L4" s="36"/>
      <c r="M4" s="37"/>
      <c r="N4" s="37"/>
      <c r="O4" s="37"/>
      <c r="P4" s="37"/>
      <c r="Q4" s="36"/>
      <c r="R4" s="36"/>
      <c r="S4" s="37"/>
      <c r="T4" s="37"/>
      <c r="U4" s="37"/>
      <c r="V4" s="37"/>
    </row>
    <row r="5" spans="1:93" ht="20.100000000000001" customHeight="1" x14ac:dyDescent="0.2">
      <c r="A5" s="75" t="s">
        <v>21</v>
      </c>
      <c r="B5" s="80">
        <f>'Classes diamètriques'!E3</f>
        <v>0</v>
      </c>
      <c r="C5" s="81" t="str">
        <f t="shared" si="0"/>
        <v/>
      </c>
      <c r="D5" s="72" t="str">
        <f>'Classes diamètriques'!E4</f>
        <v>0</v>
      </c>
      <c r="E5" s="82">
        <f t="shared" si="1"/>
        <v>0</v>
      </c>
      <c r="F5" s="74">
        <f t="shared" si="2"/>
        <v>0</v>
      </c>
      <c r="G5" s="82" t="str">
        <f t="shared" si="3"/>
        <v/>
      </c>
      <c r="H5" s="39"/>
      <c r="I5" s="37"/>
      <c r="J5" s="37"/>
      <c r="K5" s="37"/>
      <c r="L5" s="36"/>
      <c r="M5" s="37"/>
      <c r="N5" s="37"/>
      <c r="O5" s="37"/>
      <c r="P5" s="37"/>
      <c r="Q5" s="36"/>
      <c r="R5" s="36"/>
      <c r="S5" s="37"/>
      <c r="T5" s="37"/>
      <c r="U5" s="37"/>
      <c r="V5" s="37"/>
    </row>
    <row r="6" spans="1:93" ht="20.100000000000001" customHeight="1" x14ac:dyDescent="0.2">
      <c r="A6" s="75" t="s">
        <v>22</v>
      </c>
      <c r="B6" s="80">
        <f>'Classes diamètriques'!F3</f>
        <v>0</v>
      </c>
      <c r="C6" s="81" t="str">
        <f t="shared" si="0"/>
        <v/>
      </c>
      <c r="D6" s="72" t="str">
        <f>'Classes diamètriques'!F4</f>
        <v>0</v>
      </c>
      <c r="E6" s="82">
        <f t="shared" si="1"/>
        <v>0</v>
      </c>
      <c r="F6" s="74">
        <f t="shared" si="2"/>
        <v>0</v>
      </c>
      <c r="G6" s="82" t="str">
        <f t="shared" si="3"/>
        <v/>
      </c>
      <c r="H6" s="39"/>
      <c r="I6" s="37"/>
      <c r="J6" s="37"/>
      <c r="K6" s="37"/>
      <c r="L6" s="36"/>
      <c r="M6" s="37"/>
      <c r="N6" s="37"/>
      <c r="O6" s="37"/>
      <c r="P6" s="37"/>
      <c r="Q6" s="36"/>
      <c r="R6" s="36"/>
      <c r="S6" s="37"/>
      <c r="T6" s="37"/>
      <c r="U6" s="37"/>
      <c r="V6" s="37"/>
    </row>
    <row r="7" spans="1:93" ht="20.100000000000001" customHeight="1" x14ac:dyDescent="0.2">
      <c r="A7" s="75" t="s">
        <v>23</v>
      </c>
      <c r="B7" s="80">
        <f>'Classes diamètriques'!G3</f>
        <v>0</v>
      </c>
      <c r="C7" s="81" t="str">
        <f t="shared" si="0"/>
        <v/>
      </c>
      <c r="D7" s="72" t="str">
        <f>'Classes diamètriques'!G4</f>
        <v>0</v>
      </c>
      <c r="E7" s="82">
        <f t="shared" si="1"/>
        <v>0</v>
      </c>
      <c r="F7" s="74">
        <f t="shared" si="2"/>
        <v>0</v>
      </c>
      <c r="G7" s="82" t="str">
        <f t="shared" si="3"/>
        <v/>
      </c>
      <c r="H7" s="39"/>
      <c r="I7" s="37"/>
      <c r="J7" s="37"/>
      <c r="K7" s="37"/>
      <c r="L7" s="36"/>
      <c r="M7" s="37"/>
      <c r="N7" s="37"/>
      <c r="O7" s="37"/>
      <c r="P7" s="37"/>
      <c r="Q7" s="36"/>
      <c r="R7" s="36"/>
      <c r="S7" s="37"/>
      <c r="T7" s="37"/>
      <c r="U7" s="37"/>
      <c r="V7" s="37"/>
    </row>
    <row r="8" spans="1:93" ht="20.100000000000001" customHeight="1" x14ac:dyDescent="0.2">
      <c r="A8" s="75" t="s">
        <v>24</v>
      </c>
      <c r="B8" s="80">
        <f>'Classes diamètriques'!H3</f>
        <v>0</v>
      </c>
      <c r="C8" s="81" t="str">
        <f t="shared" si="0"/>
        <v/>
      </c>
      <c r="D8" s="72" t="str">
        <f>'Classes diamètriques'!H4</f>
        <v>0</v>
      </c>
      <c r="E8" s="82">
        <f t="shared" si="1"/>
        <v>0</v>
      </c>
      <c r="F8" s="74">
        <f t="shared" si="2"/>
        <v>0</v>
      </c>
      <c r="G8" s="82" t="str">
        <f t="shared" si="3"/>
        <v/>
      </c>
      <c r="H8" s="39"/>
      <c r="I8" s="37"/>
      <c r="J8" s="37"/>
      <c r="K8" s="37"/>
      <c r="L8" s="36"/>
      <c r="M8" s="37"/>
      <c r="N8" s="37"/>
      <c r="O8" s="37"/>
      <c r="P8" s="37"/>
      <c r="Q8" s="36"/>
      <c r="R8" s="36"/>
      <c r="S8" s="37"/>
      <c r="T8" s="37"/>
      <c r="U8" s="37"/>
      <c r="V8" s="37"/>
    </row>
    <row r="9" spans="1:93" ht="20.100000000000001" customHeight="1" x14ac:dyDescent="0.2">
      <c r="A9" s="75" t="s">
        <v>25</v>
      </c>
      <c r="B9" s="80">
        <f>'Classes diamètriques'!I3</f>
        <v>0</v>
      </c>
      <c r="C9" s="81" t="str">
        <f t="shared" si="0"/>
        <v/>
      </c>
      <c r="D9" s="72" t="str">
        <f>'Classes diamètriques'!I4</f>
        <v>0</v>
      </c>
      <c r="E9" s="82">
        <f t="shared" si="1"/>
        <v>0</v>
      </c>
      <c r="F9" s="74">
        <f t="shared" si="2"/>
        <v>0</v>
      </c>
      <c r="G9" s="82" t="str">
        <f t="shared" si="3"/>
        <v/>
      </c>
      <c r="H9" s="39"/>
      <c r="I9" s="37"/>
      <c r="J9" s="37"/>
      <c r="K9" s="37"/>
      <c r="L9" s="36"/>
      <c r="M9" s="37"/>
      <c r="N9" s="37"/>
      <c r="O9" s="37"/>
      <c r="P9" s="37"/>
      <c r="Q9" s="36"/>
      <c r="R9" s="36"/>
      <c r="S9" s="37"/>
      <c r="T9" s="37"/>
      <c r="U9" s="37"/>
      <c r="V9" s="37"/>
    </row>
    <row r="10" spans="1:93" ht="20.100000000000001" customHeight="1" x14ac:dyDescent="0.2">
      <c r="A10" s="75" t="s">
        <v>26</v>
      </c>
      <c r="B10" s="80">
        <f>'Classes diamètriques'!J3</f>
        <v>0</v>
      </c>
      <c r="C10" s="81" t="str">
        <f t="shared" si="0"/>
        <v/>
      </c>
      <c r="D10" s="72" t="str">
        <f>'Classes diamètriques'!J4</f>
        <v>0</v>
      </c>
      <c r="E10" s="82">
        <f>(D10/2)^2*PI()</f>
        <v>0</v>
      </c>
      <c r="F10" s="74">
        <f t="shared" si="2"/>
        <v>0</v>
      </c>
      <c r="G10" s="82" t="str">
        <f t="shared" si="3"/>
        <v/>
      </c>
      <c r="H10" s="40"/>
      <c r="I10" s="37"/>
      <c r="J10" s="37"/>
      <c r="K10" s="37"/>
      <c r="L10" s="36"/>
      <c r="M10" s="37"/>
      <c r="N10" s="37"/>
      <c r="O10" s="37"/>
      <c r="P10" s="37"/>
      <c r="Q10" s="36"/>
      <c r="R10" s="36"/>
      <c r="S10" s="37"/>
      <c r="T10" s="37"/>
      <c r="U10" s="37"/>
      <c r="V10" s="37"/>
    </row>
    <row r="11" spans="1:93" s="2" customFormat="1" ht="5.25" customHeight="1" x14ac:dyDescent="0.2">
      <c r="A11" s="83"/>
      <c r="B11" s="83"/>
      <c r="C11" s="83"/>
      <c r="D11" s="84"/>
      <c r="E11" s="85" t="str">
        <f>IF(D11=0,"",(D11/2)^2*PI())</f>
        <v/>
      </c>
      <c r="F11" s="83"/>
      <c r="G11" s="84"/>
      <c r="H11" s="35"/>
      <c r="I11" s="38"/>
      <c r="J11" s="38"/>
      <c r="K11" s="38"/>
      <c r="L11" s="35"/>
      <c r="M11" s="35"/>
      <c r="N11" s="35"/>
      <c r="O11" s="35"/>
      <c r="P11" s="35"/>
      <c r="Q11" s="35"/>
      <c r="R11" s="35"/>
      <c r="S11" s="38"/>
      <c r="T11" s="38"/>
      <c r="U11" s="38"/>
      <c r="V11" s="38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</row>
    <row r="12" spans="1:93" ht="35.25" customHeight="1" x14ac:dyDescent="0.2">
      <c r="A12" s="44" t="s">
        <v>33</v>
      </c>
      <c r="B12" s="44" t="s">
        <v>27</v>
      </c>
      <c r="C12" s="44" t="s">
        <v>28</v>
      </c>
      <c r="D12" s="86"/>
      <c r="E12" s="86"/>
      <c r="F12" s="76" t="s">
        <v>34</v>
      </c>
      <c r="G12" s="44" t="s">
        <v>30</v>
      </c>
      <c r="H12" s="32"/>
      <c r="I12" s="31"/>
      <c r="J12" s="31"/>
      <c r="K12" s="31"/>
      <c r="L12" s="32"/>
      <c r="M12" s="32"/>
      <c r="N12" s="32"/>
      <c r="O12" s="32"/>
      <c r="P12" s="32"/>
      <c r="Q12" s="32"/>
      <c r="R12" s="32"/>
      <c r="S12" s="31"/>
      <c r="T12" s="31"/>
      <c r="U12" s="31"/>
      <c r="V12" s="33"/>
    </row>
    <row r="13" spans="1:93" ht="20.100000000000001" customHeight="1" x14ac:dyDescent="0.2">
      <c r="A13" s="87">
        <f>'Dades parcel·la'!E3</f>
        <v>0</v>
      </c>
      <c r="B13" s="80">
        <f>SUM(B4:B10)</f>
        <v>0</v>
      </c>
      <c r="C13" s="81">
        <f>SUM(C4:C10)</f>
        <v>0</v>
      </c>
      <c r="D13" s="88"/>
      <c r="E13" s="88"/>
      <c r="F13" s="74">
        <f>SUM(F4:F10)</f>
        <v>0</v>
      </c>
      <c r="G13" s="82">
        <f>SUM(G4:G10)</f>
        <v>0</v>
      </c>
      <c r="H13" s="35"/>
      <c r="I13" s="38"/>
      <c r="J13" s="38"/>
      <c r="K13" s="37"/>
      <c r="L13" s="35"/>
      <c r="M13" s="35"/>
      <c r="N13" s="35"/>
      <c r="O13" s="35"/>
      <c r="P13" s="35"/>
      <c r="S13" s="38"/>
      <c r="T13" s="38"/>
      <c r="U13" s="38"/>
      <c r="V13" s="37"/>
    </row>
    <row r="14" spans="1:93" ht="33.75" customHeight="1" x14ac:dyDescent="0.2">
      <c r="F14" s="27"/>
      <c r="H14" s="35"/>
      <c r="I14" s="38"/>
      <c r="J14" s="38"/>
      <c r="K14" s="31"/>
      <c r="L14" s="32"/>
      <c r="M14" s="32"/>
      <c r="N14" s="32"/>
      <c r="O14" s="32"/>
      <c r="P14" s="32"/>
      <c r="Q14" s="32"/>
      <c r="R14" s="32"/>
      <c r="S14" s="31"/>
      <c r="T14" s="31"/>
      <c r="U14" s="31"/>
      <c r="V14" s="33"/>
    </row>
    <row r="15" spans="1:93" ht="20.100000000000001" customHeight="1" x14ac:dyDescent="0.2">
      <c r="H15" s="35"/>
      <c r="I15" s="38"/>
      <c r="J15" s="38"/>
      <c r="K15" s="37"/>
      <c r="L15" s="35"/>
      <c r="M15" s="35"/>
      <c r="N15" s="35"/>
      <c r="O15" s="35"/>
      <c r="P15" s="35"/>
      <c r="S15" s="38"/>
      <c r="T15" s="38"/>
      <c r="U15" s="38"/>
      <c r="V15" s="37"/>
    </row>
    <row r="16" spans="1:93" x14ac:dyDescent="0.2">
      <c r="H16" s="35"/>
      <c r="I16" s="35"/>
      <c r="J16" s="35"/>
      <c r="K16" s="35"/>
      <c r="L16" s="35"/>
      <c r="M16" s="35"/>
      <c r="N16" s="35"/>
      <c r="O16" s="35"/>
      <c r="P16" s="35"/>
    </row>
    <row r="17" spans="8:16" x14ac:dyDescent="0.2">
      <c r="H17" s="35"/>
      <c r="I17" s="35"/>
      <c r="J17" s="35"/>
      <c r="K17" s="35"/>
      <c r="L17" s="35"/>
      <c r="M17" s="35"/>
      <c r="N17" s="35"/>
      <c r="O17" s="35"/>
      <c r="P17" s="35"/>
    </row>
    <row r="18" spans="8:16" x14ac:dyDescent="0.2">
      <c r="H18" s="35"/>
      <c r="I18" s="35"/>
      <c r="J18" s="35"/>
      <c r="K18" s="35"/>
      <c r="L18" s="35"/>
      <c r="M18" s="35"/>
      <c r="N18" s="35"/>
      <c r="O18" s="35"/>
      <c r="P18" s="35"/>
    </row>
    <row r="19" spans="8:16" x14ac:dyDescent="0.2">
      <c r="H19" s="35"/>
      <c r="I19" s="35"/>
      <c r="J19" s="35"/>
      <c r="K19" s="35"/>
      <c r="L19" s="35"/>
      <c r="M19" s="35"/>
      <c r="N19" s="35"/>
      <c r="O19" s="35"/>
      <c r="P19" s="35"/>
    </row>
    <row r="20" spans="8:16" x14ac:dyDescent="0.2">
      <c r="H20" s="35"/>
      <c r="I20" s="35"/>
      <c r="J20" s="35"/>
      <c r="K20" s="35"/>
      <c r="L20" s="35"/>
      <c r="M20" s="35"/>
      <c r="N20" s="35"/>
      <c r="O20" s="35"/>
      <c r="P20" s="35"/>
    </row>
    <row r="21" spans="8:16" x14ac:dyDescent="0.2">
      <c r="H21" s="35"/>
      <c r="I21" s="35"/>
      <c r="J21" s="35"/>
      <c r="K21" s="35"/>
      <c r="L21" s="35"/>
      <c r="M21" s="35"/>
      <c r="N21" s="35"/>
      <c r="O21" s="35"/>
      <c r="P21" s="35"/>
    </row>
    <row r="22" spans="8:16" x14ac:dyDescent="0.2">
      <c r="H22" s="35"/>
      <c r="I22" s="35"/>
      <c r="J22" s="35"/>
      <c r="K22" s="35"/>
      <c r="L22" s="35"/>
      <c r="M22" s="35"/>
      <c r="N22" s="35"/>
      <c r="O22" s="35"/>
      <c r="P22" s="35"/>
    </row>
  </sheetData>
  <sheetProtection sheet="1"/>
  <mergeCells count="1">
    <mergeCell ref="B1:C1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  <ignoredErrors>
    <ignoredError sqref="A5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E12" sqref="E12"/>
    </sheetView>
  </sheetViews>
  <sheetFormatPr baseColWidth="10" defaultColWidth="9.140625" defaultRowHeight="12.75" x14ac:dyDescent="0.2"/>
  <cols>
    <col min="1" max="2" width="15.7109375" style="3" customWidth="1"/>
    <col min="3" max="13" width="15.7109375" customWidth="1"/>
  </cols>
  <sheetData>
    <row r="1" spans="1:13" ht="21" customHeight="1" x14ac:dyDescent="0.35">
      <c r="A1" s="4"/>
      <c r="B1" s="138" t="s">
        <v>68</v>
      </c>
      <c r="C1" s="139"/>
      <c r="D1" s="139"/>
      <c r="E1" s="110"/>
      <c r="F1" s="4"/>
      <c r="G1" s="4"/>
      <c r="H1" s="4"/>
      <c r="I1" s="4"/>
      <c r="J1" s="4"/>
      <c r="K1" s="4"/>
      <c r="L1" s="4"/>
      <c r="M1" s="4"/>
    </row>
    <row r="2" spans="1:13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39" customHeight="1" x14ac:dyDescent="0.2">
      <c r="A3" s="44" t="s">
        <v>0</v>
      </c>
      <c r="B3" s="44" t="s">
        <v>1</v>
      </c>
      <c r="C3" s="44" t="s">
        <v>55</v>
      </c>
      <c r="D3" s="44" t="s">
        <v>7</v>
      </c>
      <c r="E3" s="44" t="s">
        <v>110</v>
      </c>
      <c r="F3" s="44" t="s">
        <v>8</v>
      </c>
      <c r="G3" s="44" t="s">
        <v>9</v>
      </c>
      <c r="H3" s="44" t="s">
        <v>10</v>
      </c>
      <c r="I3" s="44" t="s">
        <v>11</v>
      </c>
      <c r="J3" s="44" t="s">
        <v>12</v>
      </c>
      <c r="K3" s="44" t="s">
        <v>13</v>
      </c>
      <c r="L3" s="44" t="s">
        <v>14</v>
      </c>
      <c r="M3" s="44" t="s">
        <v>69</v>
      </c>
    </row>
    <row r="4" spans="1:13" ht="20.100000000000001" customHeight="1" x14ac:dyDescent="0.2">
      <c r="A4" s="75" t="s">
        <v>20</v>
      </c>
      <c r="B4" s="80">
        <f>'Classes diamètriques'!D3</f>
        <v>0</v>
      </c>
      <c r="C4" s="103">
        <f>'Mitjanes alçades'!C4*100</f>
        <v>0</v>
      </c>
      <c r="D4" s="82">
        <f>'Densitat. Àrea basal'!E4*C4*0.5</f>
        <v>0</v>
      </c>
      <c r="E4" s="82">
        <f>'Dades biomètriques'!$E$3</f>
        <v>0</v>
      </c>
      <c r="F4" s="82">
        <f>D4*E4/1000</f>
        <v>0</v>
      </c>
      <c r="G4" s="82">
        <f t="shared" ref="G4:G10" si="0">B4*F4</f>
        <v>0</v>
      </c>
      <c r="H4" s="82" t="str">
        <f>'Dades creixement'!F4</f>
        <v/>
      </c>
      <c r="I4" s="82" t="str">
        <f>IF(H4="","",(H4/2)^2*PI())</f>
        <v/>
      </c>
      <c r="J4" s="82" t="str">
        <f>IF(H4="","",I4*C4*0.5)</f>
        <v/>
      </c>
      <c r="K4" s="82" t="str">
        <f>IF(H4="","",J4*E4/1000)</f>
        <v/>
      </c>
      <c r="L4" s="82" t="str">
        <f>IF(H4="","",F4-K4)</f>
        <v/>
      </c>
      <c r="M4" s="103" t="str">
        <f>IF(B4=0,"",L4*B4)</f>
        <v/>
      </c>
    </row>
    <row r="5" spans="1:13" ht="20.100000000000001" customHeight="1" x14ac:dyDescent="0.2">
      <c r="A5" s="75" t="s">
        <v>21</v>
      </c>
      <c r="B5" s="80">
        <f>'Classes diamètriques'!E3</f>
        <v>0</v>
      </c>
      <c r="C5" s="103">
        <f>'Mitjanes alçades'!D4*100</f>
        <v>0</v>
      </c>
      <c r="D5" s="82">
        <f>'Densitat. Àrea basal'!E5*C5*0.5</f>
        <v>0</v>
      </c>
      <c r="E5" s="82">
        <f>'Dades biomètriques'!$E$3</f>
        <v>0</v>
      </c>
      <c r="F5" s="82">
        <f t="shared" ref="F5:F10" si="1">D5*E5/1000</f>
        <v>0</v>
      </c>
      <c r="G5" s="82">
        <f t="shared" si="0"/>
        <v>0</v>
      </c>
      <c r="H5" s="82" t="str">
        <f>'Dades creixement'!F5</f>
        <v/>
      </c>
      <c r="I5" s="82" t="str">
        <f t="shared" ref="I5:I10" si="2">IF(H5="","",(H5/2)^2*PI())</f>
        <v/>
      </c>
      <c r="J5" s="82" t="str">
        <f t="shared" ref="J5:J10" si="3">IF(H5="","",I5*C5*0.5)</f>
        <v/>
      </c>
      <c r="K5" s="82" t="str">
        <f t="shared" ref="K5:K10" si="4">IF(H5="","",J5*E5/1000)</f>
        <v/>
      </c>
      <c r="L5" s="82" t="str">
        <f t="shared" ref="L5:L10" si="5">IF(H5="","",F5-K5)</f>
        <v/>
      </c>
      <c r="M5" s="103" t="str">
        <f t="shared" ref="M5:M10" si="6">IF(B5=0,"",L5*B5)</f>
        <v/>
      </c>
    </row>
    <row r="6" spans="1:13" ht="20.100000000000001" customHeight="1" x14ac:dyDescent="0.2">
      <c r="A6" s="75" t="s">
        <v>22</v>
      </c>
      <c r="B6" s="80">
        <f>'Classes diamètriques'!F3</f>
        <v>0</v>
      </c>
      <c r="C6" s="103">
        <f>'Mitjanes alçades'!E4*100</f>
        <v>0</v>
      </c>
      <c r="D6" s="82">
        <f>'Densitat. Àrea basal'!E6*C6*0.5</f>
        <v>0</v>
      </c>
      <c r="E6" s="82">
        <f>'Dades biomètriques'!$E$3</f>
        <v>0</v>
      </c>
      <c r="F6" s="82">
        <f t="shared" si="1"/>
        <v>0</v>
      </c>
      <c r="G6" s="82">
        <f t="shared" si="0"/>
        <v>0</v>
      </c>
      <c r="H6" s="82" t="str">
        <f>'Dades creixement'!F6</f>
        <v/>
      </c>
      <c r="I6" s="82" t="str">
        <f t="shared" si="2"/>
        <v/>
      </c>
      <c r="J6" s="82" t="str">
        <f t="shared" si="3"/>
        <v/>
      </c>
      <c r="K6" s="82" t="str">
        <f t="shared" si="4"/>
        <v/>
      </c>
      <c r="L6" s="82" t="str">
        <f t="shared" si="5"/>
        <v/>
      </c>
      <c r="M6" s="103" t="str">
        <f t="shared" si="6"/>
        <v/>
      </c>
    </row>
    <row r="7" spans="1:13" ht="20.100000000000001" customHeight="1" x14ac:dyDescent="0.2">
      <c r="A7" s="75" t="s">
        <v>23</v>
      </c>
      <c r="B7" s="80">
        <f>'Classes diamètriques'!G3</f>
        <v>0</v>
      </c>
      <c r="C7" s="103">
        <f>'Mitjanes alçades'!F4*100</f>
        <v>0</v>
      </c>
      <c r="D7" s="82">
        <f>'Densitat. Àrea basal'!E7*C7*0.5</f>
        <v>0</v>
      </c>
      <c r="E7" s="82">
        <f>'Dades biomètriques'!$E$3</f>
        <v>0</v>
      </c>
      <c r="F7" s="82">
        <f t="shared" si="1"/>
        <v>0</v>
      </c>
      <c r="G7" s="82">
        <f t="shared" si="0"/>
        <v>0</v>
      </c>
      <c r="H7" s="82" t="str">
        <f>'Dades creixement'!F7</f>
        <v/>
      </c>
      <c r="I7" s="82" t="str">
        <f t="shared" si="2"/>
        <v/>
      </c>
      <c r="J7" s="82" t="str">
        <f t="shared" si="3"/>
        <v/>
      </c>
      <c r="K7" s="82" t="str">
        <f t="shared" si="4"/>
        <v/>
      </c>
      <c r="L7" s="82" t="str">
        <f t="shared" si="5"/>
        <v/>
      </c>
      <c r="M7" s="103" t="str">
        <f t="shared" si="6"/>
        <v/>
      </c>
    </row>
    <row r="8" spans="1:13" ht="20.100000000000001" customHeight="1" x14ac:dyDescent="0.2">
      <c r="A8" s="75" t="s">
        <v>24</v>
      </c>
      <c r="B8" s="80">
        <f>'Classes diamètriques'!H3</f>
        <v>0</v>
      </c>
      <c r="C8" s="103">
        <f>'Mitjanes alçades'!G4*100</f>
        <v>0</v>
      </c>
      <c r="D8" s="82">
        <f>'Densitat. Àrea basal'!E8*C8*0.5</f>
        <v>0</v>
      </c>
      <c r="E8" s="82">
        <f>'Dades biomètriques'!$E$3</f>
        <v>0</v>
      </c>
      <c r="F8" s="82">
        <f t="shared" si="1"/>
        <v>0</v>
      </c>
      <c r="G8" s="82">
        <f t="shared" si="0"/>
        <v>0</v>
      </c>
      <c r="H8" s="82" t="str">
        <f>'Dades creixement'!F8</f>
        <v/>
      </c>
      <c r="I8" s="82" t="str">
        <f t="shared" si="2"/>
        <v/>
      </c>
      <c r="J8" s="82" t="str">
        <f t="shared" si="3"/>
        <v/>
      </c>
      <c r="K8" s="82" t="str">
        <f t="shared" si="4"/>
        <v/>
      </c>
      <c r="L8" s="82" t="str">
        <f t="shared" si="5"/>
        <v/>
      </c>
      <c r="M8" s="103" t="str">
        <f t="shared" si="6"/>
        <v/>
      </c>
    </row>
    <row r="9" spans="1:13" ht="20.100000000000001" customHeight="1" x14ac:dyDescent="0.2">
      <c r="A9" s="75" t="s">
        <v>25</v>
      </c>
      <c r="B9" s="80">
        <f>'Classes diamètriques'!I3</f>
        <v>0</v>
      </c>
      <c r="C9" s="103">
        <f>'Mitjanes alçades'!H4*100</f>
        <v>0</v>
      </c>
      <c r="D9" s="82">
        <f>'Densitat. Àrea basal'!E9*C9*0.5</f>
        <v>0</v>
      </c>
      <c r="E9" s="82">
        <f>'Dades biomètriques'!$E$3</f>
        <v>0</v>
      </c>
      <c r="F9" s="82">
        <f t="shared" si="1"/>
        <v>0</v>
      </c>
      <c r="G9" s="82">
        <f t="shared" si="0"/>
        <v>0</v>
      </c>
      <c r="H9" s="82" t="str">
        <f>'Dades creixement'!F9</f>
        <v/>
      </c>
      <c r="I9" s="82" t="str">
        <f t="shared" si="2"/>
        <v/>
      </c>
      <c r="J9" s="82" t="str">
        <f t="shared" si="3"/>
        <v/>
      </c>
      <c r="K9" s="82" t="str">
        <f t="shared" si="4"/>
        <v/>
      </c>
      <c r="L9" s="82" t="str">
        <f t="shared" si="5"/>
        <v/>
      </c>
      <c r="M9" s="103" t="str">
        <f t="shared" si="6"/>
        <v/>
      </c>
    </row>
    <row r="10" spans="1:13" ht="20.100000000000001" customHeight="1" x14ac:dyDescent="0.2">
      <c r="A10" s="75" t="s">
        <v>26</v>
      </c>
      <c r="B10" s="80">
        <f>'Classes diamètriques'!J3</f>
        <v>0</v>
      </c>
      <c r="C10" s="72">
        <f>'Mitjanes alçades'!I4*100</f>
        <v>0</v>
      </c>
      <c r="D10" s="82">
        <f>'Densitat. Àrea basal'!E10*C10*0.5</f>
        <v>0</v>
      </c>
      <c r="E10" s="82">
        <f>'Dades biomètriques'!$E$3</f>
        <v>0</v>
      </c>
      <c r="F10" s="82">
        <f t="shared" si="1"/>
        <v>0</v>
      </c>
      <c r="G10" s="82">
        <f t="shared" si="0"/>
        <v>0</v>
      </c>
      <c r="H10" s="82" t="str">
        <f>'Dades creixement'!F10</f>
        <v/>
      </c>
      <c r="I10" s="82" t="str">
        <f t="shared" si="2"/>
        <v/>
      </c>
      <c r="J10" s="82" t="str">
        <f t="shared" si="3"/>
        <v/>
      </c>
      <c r="K10" s="82" t="str">
        <f t="shared" si="4"/>
        <v/>
      </c>
      <c r="L10" s="82" t="str">
        <f t="shared" si="5"/>
        <v/>
      </c>
      <c r="M10" s="103" t="str">
        <f t="shared" si="6"/>
        <v/>
      </c>
    </row>
    <row r="11" spans="1:13" s="2" customFormat="1" ht="5.25" customHeight="1" x14ac:dyDescent="0.2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t="35.25" customHeight="1" x14ac:dyDescent="0.2">
      <c r="A12" s="44" t="s">
        <v>33</v>
      </c>
      <c r="B12" s="44" t="s">
        <v>27</v>
      </c>
      <c r="C12" s="86"/>
      <c r="D12" s="86"/>
      <c r="E12" s="86"/>
      <c r="F12" s="86"/>
      <c r="G12" s="44" t="s">
        <v>32</v>
      </c>
      <c r="H12" s="86"/>
      <c r="I12" s="86"/>
      <c r="J12" s="86"/>
      <c r="K12" s="86"/>
      <c r="L12" s="86"/>
      <c r="M12" s="44" t="s">
        <v>70</v>
      </c>
    </row>
    <row r="13" spans="1:13" ht="26.25" customHeight="1" x14ac:dyDescent="0.2">
      <c r="A13" s="80">
        <f>'Densitat. Àrea basal'!A13</f>
        <v>0</v>
      </c>
      <c r="B13" s="80">
        <f>SUM(B4:B10)</f>
        <v>0</v>
      </c>
      <c r="C13" s="88"/>
      <c r="D13" s="88"/>
      <c r="E13" s="88"/>
      <c r="F13" s="88"/>
      <c r="G13" s="82">
        <f>SUM(G4:G11)</f>
        <v>0</v>
      </c>
      <c r="H13" s="88"/>
      <c r="I13" s="88"/>
      <c r="J13" s="88"/>
      <c r="K13" s="88"/>
      <c r="L13" s="88"/>
      <c r="M13" s="82">
        <f>SUM(M4:M10)</f>
        <v>0</v>
      </c>
    </row>
    <row r="14" spans="1:13" ht="49.5" customHeight="1" x14ac:dyDescent="0.2">
      <c r="A14" s="88"/>
      <c r="B14" s="88"/>
      <c r="C14" s="88"/>
      <c r="D14" s="88"/>
      <c r="E14" s="88"/>
      <c r="F14" s="88"/>
      <c r="G14" s="44" t="s">
        <v>29</v>
      </c>
      <c r="H14" s="86"/>
      <c r="I14" s="86"/>
      <c r="J14" s="86"/>
      <c r="K14" s="86"/>
      <c r="L14" s="86"/>
      <c r="M14" s="44" t="s">
        <v>71</v>
      </c>
    </row>
    <row r="15" spans="1:13" ht="22.5" customHeight="1" x14ac:dyDescent="0.2">
      <c r="A15" s="88"/>
      <c r="B15" s="88"/>
      <c r="C15" s="88"/>
      <c r="D15" s="88"/>
      <c r="E15" s="88"/>
      <c r="F15" s="88"/>
      <c r="G15" s="82">
        <f>IF($A$13=0,0,G13*10000/A13)</f>
        <v>0</v>
      </c>
      <c r="H15" s="88"/>
      <c r="I15" s="88"/>
      <c r="J15" s="88"/>
      <c r="K15" s="88"/>
      <c r="L15" s="88"/>
      <c r="M15" s="82">
        <f>IF($A$13=0,0,M13*10000/A13)</f>
        <v>0</v>
      </c>
    </row>
  </sheetData>
  <sheetProtection sheet="1" objects="1" scenarios="1"/>
  <mergeCells count="1">
    <mergeCell ref="B1:D1"/>
  </mergeCells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D4" sqref="D4:D10"/>
    </sheetView>
  </sheetViews>
  <sheetFormatPr baseColWidth="10" defaultColWidth="9.140625" defaultRowHeight="12.75" x14ac:dyDescent="0.2"/>
  <cols>
    <col min="1" max="2" width="15.7109375" style="3" customWidth="1"/>
    <col min="3" max="8" width="15.7109375" customWidth="1"/>
  </cols>
  <sheetData>
    <row r="1" spans="1:9" ht="21" customHeight="1" x14ac:dyDescent="0.2">
      <c r="A1" s="4"/>
      <c r="B1" s="4"/>
      <c r="C1" s="4"/>
      <c r="E1" s="4"/>
      <c r="F1" s="4"/>
      <c r="G1" s="4"/>
      <c r="H1" s="4"/>
    </row>
    <row r="2" spans="1:9" x14ac:dyDescent="0.2">
      <c r="A2" s="4"/>
      <c r="B2" s="4"/>
      <c r="C2" s="4"/>
      <c r="E2" s="4"/>
      <c r="F2" s="4"/>
      <c r="G2" s="4"/>
      <c r="H2" s="4"/>
    </row>
    <row r="3" spans="1:9" ht="39" customHeight="1" x14ac:dyDescent="0.2">
      <c r="A3" s="44" t="s">
        <v>0</v>
      </c>
      <c r="B3" s="44" t="s">
        <v>1</v>
      </c>
      <c r="C3" s="44" t="s">
        <v>15</v>
      </c>
      <c r="D3" s="44" t="s">
        <v>72</v>
      </c>
      <c r="E3" s="44" t="s">
        <v>16</v>
      </c>
      <c r="F3" s="44" t="s">
        <v>17</v>
      </c>
      <c r="G3" s="44" t="s">
        <v>18</v>
      </c>
      <c r="H3" s="44" t="s">
        <v>19</v>
      </c>
      <c r="I3" s="104"/>
    </row>
    <row r="4" spans="1:9" ht="20.100000000000001" customHeight="1" x14ac:dyDescent="0.2">
      <c r="A4" s="75" t="s">
        <v>20</v>
      </c>
      <c r="B4" s="80">
        <f>'Classes diamètriques'!D3</f>
        <v>0</v>
      </c>
      <c r="C4" s="82" t="str">
        <f>IF('Dades creixement'!G4="","",'Dades creixement'!G4)</f>
        <v/>
      </c>
      <c r="D4" s="117">
        <f>'Dades creixement'!H4</f>
        <v>0</v>
      </c>
      <c r="E4" s="82" t="str">
        <f t="shared" ref="E4:E10" si="0">IF(OR(C4="",D4=""),"",(C4/2)^2*PI()*D4*0.5)</f>
        <v/>
      </c>
      <c r="F4" s="82" t="str">
        <f t="shared" ref="F4:F10" si="1">IF(E4="","",E4*0.63/1000)</f>
        <v/>
      </c>
      <c r="G4" s="82" t="str">
        <f>IF(F4="","",(Biomassa!K4-F4)/5)</f>
        <v/>
      </c>
      <c r="H4" s="82" t="str">
        <f t="shared" ref="H4:H10" si="2">IF(G4="","",IF(B4=0,0,G4*B4))</f>
        <v/>
      </c>
      <c r="I4" s="104"/>
    </row>
    <row r="5" spans="1:9" ht="20.100000000000001" customHeight="1" x14ac:dyDescent="0.2">
      <c r="A5" s="75" t="s">
        <v>21</v>
      </c>
      <c r="B5" s="80">
        <f>'Classes diamètriques'!E3</f>
        <v>0</v>
      </c>
      <c r="C5" s="82" t="str">
        <f>IF('Dades creixement'!G5="","",'Dades creixement'!G5)</f>
        <v/>
      </c>
      <c r="D5" s="117">
        <f>'Dades creixement'!H5</f>
        <v>0</v>
      </c>
      <c r="E5" s="82" t="str">
        <f t="shared" si="0"/>
        <v/>
      </c>
      <c r="F5" s="82" t="str">
        <f t="shared" si="1"/>
        <v/>
      </c>
      <c r="G5" s="82" t="str">
        <f>IF(F5="","",(Biomassa!K5-F5)/5)</f>
        <v/>
      </c>
      <c r="H5" s="82" t="str">
        <f t="shared" si="2"/>
        <v/>
      </c>
      <c r="I5" s="104"/>
    </row>
    <row r="6" spans="1:9" ht="20.100000000000001" customHeight="1" x14ac:dyDescent="0.2">
      <c r="A6" s="75" t="s">
        <v>22</v>
      </c>
      <c r="B6" s="80">
        <f>'Classes diamètriques'!F3</f>
        <v>0</v>
      </c>
      <c r="C6" s="82" t="str">
        <f>IF('Dades creixement'!G6="","",'Dades creixement'!G6)</f>
        <v/>
      </c>
      <c r="D6" s="117">
        <f>'Dades creixement'!H6</f>
        <v>0</v>
      </c>
      <c r="E6" s="82" t="str">
        <f t="shared" si="0"/>
        <v/>
      </c>
      <c r="F6" s="82" t="str">
        <f t="shared" si="1"/>
        <v/>
      </c>
      <c r="G6" s="82" t="str">
        <f>IF(F6="","",(Biomassa!K6-F6)/5)</f>
        <v/>
      </c>
      <c r="H6" s="82" t="str">
        <f t="shared" si="2"/>
        <v/>
      </c>
      <c r="I6" s="104"/>
    </row>
    <row r="7" spans="1:9" ht="20.100000000000001" customHeight="1" x14ac:dyDescent="0.2">
      <c r="A7" s="75" t="s">
        <v>23</v>
      </c>
      <c r="B7" s="80">
        <f>'Classes diamètriques'!G3</f>
        <v>0</v>
      </c>
      <c r="C7" s="82" t="str">
        <f>IF('Dades creixement'!G7="","",'Dades creixement'!G7)</f>
        <v/>
      </c>
      <c r="D7" s="117">
        <f>'Dades creixement'!H7</f>
        <v>0</v>
      </c>
      <c r="E7" s="82" t="str">
        <f t="shared" si="0"/>
        <v/>
      </c>
      <c r="F7" s="82" t="str">
        <f t="shared" si="1"/>
        <v/>
      </c>
      <c r="G7" s="82" t="str">
        <f>IF(F7="","",(Biomassa!K7-F7)/5)</f>
        <v/>
      </c>
      <c r="H7" s="82" t="str">
        <f t="shared" si="2"/>
        <v/>
      </c>
      <c r="I7" s="104"/>
    </row>
    <row r="8" spans="1:9" ht="20.100000000000001" customHeight="1" x14ac:dyDescent="0.2">
      <c r="A8" s="75" t="s">
        <v>24</v>
      </c>
      <c r="B8" s="80">
        <f>'Classes diamètriques'!H3</f>
        <v>0</v>
      </c>
      <c r="C8" s="82" t="str">
        <f>IF('Dades creixement'!G8="","",'Dades creixement'!G8)</f>
        <v/>
      </c>
      <c r="D8" s="117">
        <f>'Dades creixement'!H8</f>
        <v>0</v>
      </c>
      <c r="E8" s="82" t="str">
        <f t="shared" si="0"/>
        <v/>
      </c>
      <c r="F8" s="82" t="str">
        <f t="shared" si="1"/>
        <v/>
      </c>
      <c r="G8" s="82" t="str">
        <f>IF(F8="","",(Biomassa!K8-F8)/5)</f>
        <v/>
      </c>
      <c r="H8" s="82" t="str">
        <f t="shared" si="2"/>
        <v/>
      </c>
      <c r="I8" s="104"/>
    </row>
    <row r="9" spans="1:9" ht="20.100000000000001" customHeight="1" x14ac:dyDescent="0.2">
      <c r="A9" s="75" t="s">
        <v>25</v>
      </c>
      <c r="B9" s="80">
        <f>'Classes diamètriques'!I3</f>
        <v>0</v>
      </c>
      <c r="C9" s="82" t="str">
        <f>IF('Dades creixement'!G9="","",'Dades creixement'!G9)</f>
        <v/>
      </c>
      <c r="D9" s="117">
        <f>'Dades creixement'!H9</f>
        <v>0</v>
      </c>
      <c r="E9" s="82" t="str">
        <f t="shared" si="0"/>
        <v/>
      </c>
      <c r="F9" s="82" t="str">
        <f t="shared" si="1"/>
        <v/>
      </c>
      <c r="G9" s="82" t="str">
        <f>IF(F9="","",(Biomassa!K9-F9)/5)</f>
        <v/>
      </c>
      <c r="H9" s="82" t="str">
        <f t="shared" si="2"/>
        <v/>
      </c>
      <c r="I9" s="104"/>
    </row>
    <row r="10" spans="1:9" ht="20.100000000000001" customHeight="1" x14ac:dyDescent="0.2">
      <c r="A10" s="75" t="s">
        <v>26</v>
      </c>
      <c r="B10" s="80">
        <f>'Classes diamètriques'!J3</f>
        <v>0</v>
      </c>
      <c r="C10" s="82" t="str">
        <f>IF('Dades creixement'!G10="","",'Dades creixement'!G10)</f>
        <v/>
      </c>
      <c r="D10" s="117">
        <f>'Dades creixement'!H10</f>
        <v>0</v>
      </c>
      <c r="E10" s="82" t="str">
        <f t="shared" si="0"/>
        <v/>
      </c>
      <c r="F10" s="82" t="str">
        <f t="shared" si="1"/>
        <v/>
      </c>
      <c r="G10" s="82" t="str">
        <f>IF(F10="","",(Biomassa!K10-F10)/5)</f>
        <v/>
      </c>
      <c r="H10" s="82" t="str">
        <f t="shared" si="2"/>
        <v/>
      </c>
      <c r="I10" s="104"/>
    </row>
    <row r="11" spans="1:9" s="2" customFormat="1" ht="5.25" customHeight="1" x14ac:dyDescent="0.2">
      <c r="A11" s="83"/>
      <c r="B11" s="83"/>
      <c r="C11" s="83"/>
      <c r="D11" s="105"/>
      <c r="E11" s="83"/>
      <c r="F11" s="83"/>
      <c r="G11" s="83"/>
      <c r="H11" s="84"/>
      <c r="I11" s="106"/>
    </row>
    <row r="12" spans="1:9" ht="35.25" customHeight="1" x14ac:dyDescent="0.2">
      <c r="A12" s="44" t="s">
        <v>33</v>
      </c>
      <c r="B12" s="44" t="s">
        <v>27</v>
      </c>
      <c r="C12" s="86"/>
      <c r="D12" s="107"/>
      <c r="E12" s="86"/>
      <c r="F12" s="86"/>
      <c r="G12" s="86"/>
      <c r="H12" s="108" t="s">
        <v>31</v>
      </c>
      <c r="I12" s="104"/>
    </row>
    <row r="13" spans="1:9" ht="20.100000000000001" customHeight="1" x14ac:dyDescent="0.2">
      <c r="A13" s="80">
        <f>'Densitat. Àrea basal'!A13</f>
        <v>0</v>
      </c>
      <c r="B13" s="80">
        <f>SUM(B4:B10)</f>
        <v>0</v>
      </c>
      <c r="C13" s="88"/>
      <c r="D13" s="104"/>
      <c r="E13" s="88"/>
      <c r="F13" s="88"/>
      <c r="G13" s="88"/>
      <c r="H13" s="82">
        <f>SUM(H4:H10)</f>
        <v>0</v>
      </c>
      <c r="I13" s="104"/>
    </row>
    <row r="14" spans="1:9" ht="33.75" customHeight="1" x14ac:dyDescent="0.2">
      <c r="A14" s="109"/>
      <c r="B14" s="109"/>
      <c r="C14" s="107"/>
      <c r="D14" s="107"/>
      <c r="E14" s="86"/>
      <c r="F14" s="86"/>
      <c r="G14" s="86"/>
      <c r="H14" s="108" t="s">
        <v>78</v>
      </c>
      <c r="I14" s="104"/>
    </row>
    <row r="15" spans="1:9" ht="20.100000000000001" customHeight="1" x14ac:dyDescent="0.2">
      <c r="A15" s="109"/>
      <c r="B15" s="109"/>
      <c r="C15" s="104"/>
      <c r="D15" s="104"/>
      <c r="E15" s="88"/>
      <c r="F15" s="88"/>
      <c r="G15" s="88"/>
      <c r="H15" s="82">
        <f>IF(A13=0,0,H13*10000/A13)</f>
        <v>0</v>
      </c>
      <c r="I15" s="104"/>
    </row>
    <row r="16" spans="1:9" x14ac:dyDescent="0.2">
      <c r="A16" s="109"/>
      <c r="B16" s="109"/>
      <c r="C16" s="104"/>
      <c r="D16" s="104"/>
      <c r="E16" s="104"/>
      <c r="F16" s="104"/>
      <c r="G16" s="104"/>
      <c r="H16" s="104"/>
      <c r="I16" s="104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Gráficos</vt:lpstr>
      </vt:variant>
      <vt:variant>
        <vt:i4>2</vt:i4>
      </vt:variant>
    </vt:vector>
  </HeadingPairs>
  <TitlesOfParts>
    <vt:vector size="13" baseType="lpstr">
      <vt:lpstr>Dades parcel·la</vt:lpstr>
      <vt:lpstr>Dades biomètriques</vt:lpstr>
      <vt:lpstr>Plançons i arbres morts</vt:lpstr>
      <vt:lpstr>Classes diamètriques</vt:lpstr>
      <vt:lpstr>Dades creixement</vt:lpstr>
      <vt:lpstr>Mitjanes alçades</vt:lpstr>
      <vt:lpstr>Densitat. Àrea basal</vt:lpstr>
      <vt:lpstr>Biomassa</vt:lpstr>
      <vt:lpstr>Producció</vt:lpstr>
      <vt:lpstr>Resum dades</vt:lpstr>
      <vt:lpstr>Gràfic 3</vt:lpstr>
      <vt:lpstr>Gràfic1</vt:lpstr>
      <vt:lpstr>Gràfic2</vt:lpstr>
    </vt:vector>
  </TitlesOfParts>
  <Company>Departament d'Ensenyament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CdA Can Santoi</dc:creator>
  <cp:lastModifiedBy>Departament d'Educació</cp:lastModifiedBy>
  <cp:lastPrinted>2003-11-19T11:49:10Z</cp:lastPrinted>
  <dcterms:created xsi:type="dcterms:W3CDTF">2001-05-31T14:38:00Z</dcterms:created>
  <dcterms:modified xsi:type="dcterms:W3CDTF">2017-03-20T09:32:30Z</dcterms:modified>
</cp:coreProperties>
</file>