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0" windowWidth="11880" windowHeight="7845" tabRatio="651" activeTab="0"/>
  </bookViews>
  <sheets>
    <sheet name="Portada" sheetId="1" r:id="rId1"/>
    <sheet name="Estadística A" sheetId="2" r:id="rId2"/>
    <sheet name="Estadística B" sheetId="3" r:id="rId3"/>
    <sheet name="Intervals" sheetId="4" r:id="rId4"/>
    <sheet name="Correlació i regressió" sheetId="5" r:id="rId5"/>
    <sheet name="Sondeig" sheetId="6" r:id="rId6"/>
    <sheet name="Alumnes" sheetId="7" r:id="rId7"/>
    <sheet name="Edats" sheetId="8" r:id="rId8"/>
    <sheet name="EF" sheetId="9" r:id="rId9"/>
    <sheet name="Galton" sheetId="10" r:id="rId10"/>
    <sheet name="A" sheetId="11" r:id="rId11"/>
    <sheet name="B" sheetId="12" r:id="rId12"/>
    <sheet name="C" sheetId="13" r:id="rId13"/>
  </sheets>
  <definedNames>
    <definedName name="DATABASE" localSheetId="6">'Alumnes'!$A$1:$G$81</definedName>
    <definedName name="DATABASE" localSheetId="8">'EF'!$A$1:$D$34</definedName>
    <definedName name="DATABASE">'Galton'!$A$1:$B$30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<sst xmlns="http://schemas.openxmlformats.org/spreadsheetml/2006/main" count="229" uniqueCount="106">
  <si>
    <t>Dades</t>
  </si>
  <si>
    <t>Mijana</t>
  </si>
  <si>
    <t>Mediana</t>
  </si>
  <si>
    <t>Moda</t>
  </si>
  <si>
    <t>Desv. estàndard</t>
  </si>
  <si>
    <t>N</t>
  </si>
  <si>
    <t>Variància</t>
  </si>
  <si>
    <t>Curtosi</t>
  </si>
  <si>
    <t>Coef. asimetria</t>
  </si>
  <si>
    <t>Mínim</t>
  </si>
  <si>
    <t>Màxim</t>
  </si>
  <si>
    <t>Percentil (%)</t>
  </si>
  <si>
    <t>Rang percentil</t>
  </si>
  <si>
    <t>Des. estàndard</t>
  </si>
  <si>
    <t>Rang perc.</t>
  </si>
  <si>
    <t>Marques de classe</t>
  </si>
  <si>
    <t xml:space="preserve">Extrem inferior </t>
  </si>
  <si>
    <t>Mitjana</t>
  </si>
  <si>
    <t>D. estàndard</t>
  </si>
  <si>
    <t xml:space="preserve">Extrem superior </t>
  </si>
  <si>
    <t xml:space="preserve">Nombre d'intervals </t>
  </si>
  <si>
    <t xml:space="preserve">Long. dels intervals </t>
  </si>
  <si>
    <t>X</t>
  </si>
  <si>
    <t>Y</t>
  </si>
  <si>
    <t>N. de dades</t>
  </si>
  <si>
    <t>Covariància</t>
  </si>
  <si>
    <t>Coef. corr. lineal</t>
  </si>
  <si>
    <t>Trieu l'opció gràfica</t>
  </si>
  <si>
    <t>Prediccions</t>
  </si>
  <si>
    <t>Y(X)</t>
  </si>
  <si>
    <t>X(Y)</t>
  </si>
  <si>
    <t>y = ax + b</t>
  </si>
  <si>
    <t>x = cy + d</t>
  </si>
  <si>
    <t>Mida de la població:</t>
  </si>
  <si>
    <t>(Si és gran, no influeix)</t>
  </si>
  <si>
    <t>Nivell de confiança:</t>
  </si>
  <si>
    <t xml:space="preserve"> Error màxim (p = 0,5)</t>
  </si>
  <si>
    <t>Mida de la mostra:</t>
  </si>
  <si>
    <t>Percentatge mostral:</t>
  </si>
  <si>
    <t xml:space="preserve">  %</t>
  </si>
  <si>
    <t xml:space="preserve"> Error per aquest %</t>
  </si>
  <si>
    <t>Interval de confiança (p = 0,5):</t>
  </si>
  <si>
    <t>Interval de confiança (p coneguda):</t>
  </si>
  <si>
    <t>Error màxim previst (p = 0,5):</t>
  </si>
  <si>
    <t>%</t>
  </si>
  <si>
    <t>Mida aconsellada de la mostra :</t>
  </si>
  <si>
    <t>PARES</t>
  </si>
  <si>
    <t>FILLS</t>
  </si>
  <si>
    <t>Eix   X</t>
  </si>
  <si>
    <t>Unitats</t>
  </si>
  <si>
    <t>Freq. absoluta</t>
  </si>
  <si>
    <t>Entrada de dades</t>
  </si>
  <si>
    <t>Freq. relativa</t>
  </si>
  <si>
    <t>Eix x</t>
  </si>
  <si>
    <t>Eix y</t>
  </si>
  <si>
    <r>
      <t>(x</t>
    </r>
    <r>
      <rPr>
        <b/>
        <i/>
        <sz val="8"/>
        <color indexed="8"/>
        <rFont val="Arial"/>
        <family val="0"/>
      </rPr>
      <t>-s , x+s</t>
    </r>
    <r>
      <rPr>
        <b/>
        <sz val="8"/>
        <color indexed="8"/>
        <rFont val="Arial"/>
        <family val="0"/>
      </rPr>
      <t>)</t>
    </r>
  </si>
  <si>
    <r>
      <t>(</t>
    </r>
    <r>
      <rPr>
        <b/>
        <i/>
        <sz val="8"/>
        <color indexed="8"/>
        <rFont val="Arial"/>
        <family val="0"/>
      </rPr>
      <t>x-</t>
    </r>
    <r>
      <rPr>
        <b/>
        <sz val="8"/>
        <color indexed="8"/>
        <rFont val="Arial"/>
        <family val="0"/>
      </rPr>
      <t>2</t>
    </r>
    <r>
      <rPr>
        <b/>
        <i/>
        <sz val="8"/>
        <color indexed="8"/>
        <rFont val="Arial"/>
        <family val="0"/>
      </rPr>
      <t>s , x+</t>
    </r>
    <r>
      <rPr>
        <b/>
        <sz val="8"/>
        <color indexed="8"/>
        <rFont val="Arial"/>
        <family val="0"/>
      </rPr>
      <t>2</t>
    </r>
    <r>
      <rPr>
        <b/>
        <i/>
        <sz val="8"/>
        <color indexed="8"/>
        <rFont val="Arial"/>
        <family val="0"/>
      </rPr>
      <t>s</t>
    </r>
    <r>
      <rPr>
        <b/>
        <sz val="8"/>
        <color indexed="8"/>
        <rFont val="Arial"/>
        <family val="0"/>
      </rPr>
      <t>)</t>
    </r>
  </si>
  <si>
    <r>
      <t>(</t>
    </r>
    <r>
      <rPr>
        <b/>
        <i/>
        <sz val="8"/>
        <color indexed="8"/>
        <rFont val="Arial"/>
        <family val="0"/>
      </rPr>
      <t>x-</t>
    </r>
    <r>
      <rPr>
        <b/>
        <sz val="8"/>
        <color indexed="8"/>
        <rFont val="Arial"/>
        <family val="0"/>
      </rPr>
      <t>3</t>
    </r>
    <r>
      <rPr>
        <b/>
        <i/>
        <sz val="8"/>
        <color indexed="8"/>
        <rFont val="Arial"/>
        <family val="0"/>
      </rPr>
      <t>s , x+</t>
    </r>
    <r>
      <rPr>
        <b/>
        <sz val="8"/>
        <color indexed="8"/>
        <rFont val="Arial"/>
        <family val="0"/>
      </rPr>
      <t>3</t>
    </r>
    <r>
      <rPr>
        <b/>
        <i/>
        <sz val="8"/>
        <color indexed="8"/>
        <rFont val="Arial"/>
        <family val="0"/>
      </rPr>
      <t>s</t>
    </r>
    <r>
      <rPr>
        <b/>
        <sz val="8"/>
        <color indexed="8"/>
        <rFont val="Arial"/>
        <family val="0"/>
      </rPr>
      <t>)</t>
    </r>
  </si>
  <si>
    <t>SEXE</t>
  </si>
  <si>
    <t>ALTURA</t>
  </si>
  <si>
    <t>PES</t>
  </si>
  <si>
    <t>NUMSAB</t>
  </si>
  <si>
    <t>PUNY</t>
  </si>
  <si>
    <t>COLL</t>
  </si>
  <si>
    <t>ENVERGAD</t>
  </si>
  <si>
    <t>H</t>
  </si>
  <si>
    <t>D</t>
  </si>
  <si>
    <r>
      <t>(x</t>
    </r>
    <r>
      <rPr>
        <b/>
        <i/>
        <sz val="8"/>
        <color indexed="8"/>
        <rFont val="Arial"/>
        <family val="2"/>
      </rPr>
      <t>-s , x+s</t>
    </r>
    <r>
      <rPr>
        <b/>
        <sz val="8"/>
        <color indexed="8"/>
        <rFont val="Arial"/>
        <family val="2"/>
      </rPr>
      <t>)</t>
    </r>
  </si>
  <si>
    <r>
      <t>(</t>
    </r>
    <r>
      <rPr>
        <b/>
        <i/>
        <sz val="8"/>
        <color indexed="8"/>
        <rFont val="Arial"/>
        <family val="2"/>
      </rPr>
      <t>x-</t>
    </r>
    <r>
      <rPr>
        <b/>
        <sz val="8"/>
        <color indexed="8"/>
        <rFont val="Arial"/>
        <family val="2"/>
      </rPr>
      <t>2</t>
    </r>
    <r>
      <rPr>
        <b/>
        <i/>
        <sz val="8"/>
        <color indexed="8"/>
        <rFont val="Arial"/>
        <family val="2"/>
      </rPr>
      <t>s , x+</t>
    </r>
    <r>
      <rPr>
        <b/>
        <sz val="8"/>
        <color indexed="8"/>
        <rFont val="Arial"/>
        <family val="2"/>
      </rPr>
      <t>2</t>
    </r>
    <r>
      <rPr>
        <b/>
        <i/>
        <sz val="8"/>
        <color indexed="8"/>
        <rFont val="Arial"/>
        <family val="2"/>
      </rPr>
      <t>s</t>
    </r>
    <r>
      <rPr>
        <b/>
        <sz val="8"/>
        <color indexed="8"/>
        <rFont val="Arial"/>
        <family val="2"/>
      </rPr>
      <t>)</t>
    </r>
  </si>
  <si>
    <r>
      <t>(</t>
    </r>
    <r>
      <rPr>
        <b/>
        <i/>
        <sz val="8"/>
        <color indexed="8"/>
        <rFont val="Arial"/>
        <family val="2"/>
      </rPr>
      <t>x-</t>
    </r>
    <r>
      <rPr>
        <b/>
        <sz val="8"/>
        <color indexed="8"/>
        <rFont val="Arial"/>
        <family val="2"/>
      </rPr>
      <t>3</t>
    </r>
    <r>
      <rPr>
        <b/>
        <i/>
        <sz val="8"/>
        <color indexed="8"/>
        <rFont val="Arial"/>
        <family val="2"/>
      </rPr>
      <t>s , x+</t>
    </r>
    <r>
      <rPr>
        <b/>
        <sz val="8"/>
        <color indexed="8"/>
        <rFont val="Arial"/>
        <family val="2"/>
      </rPr>
      <t>3</t>
    </r>
    <r>
      <rPr>
        <b/>
        <i/>
        <sz val="8"/>
        <color indexed="8"/>
        <rFont val="Arial"/>
        <family val="2"/>
      </rPr>
      <t>s</t>
    </r>
    <r>
      <rPr>
        <b/>
        <sz val="8"/>
        <color indexed="8"/>
        <rFont val="Arial"/>
        <family val="2"/>
      </rPr>
      <t>)</t>
    </r>
  </si>
  <si>
    <t>Quartil 1</t>
  </si>
  <si>
    <t>Quartil 2</t>
  </si>
  <si>
    <t>Quartil 3</t>
  </si>
  <si>
    <t>Edat</t>
  </si>
  <si>
    <t>Persones</t>
  </si>
  <si>
    <t>C. asime.</t>
  </si>
  <si>
    <t>Classes</t>
  </si>
  <si>
    <t>Només el núvol de punts</t>
  </si>
  <si>
    <t>Dues rectes de regressió</t>
  </si>
  <si>
    <t>ABDOM</t>
  </si>
  <si>
    <t>POTCA</t>
  </si>
  <si>
    <t>TEMPS</t>
  </si>
  <si>
    <t>VELOM</t>
  </si>
  <si>
    <t>Estadística</t>
  </si>
  <si>
    <t>Podeu accedir a les diferents aplicacions triant les etiquetes de la part inferior de la pantalla</t>
  </si>
  <si>
    <t xml:space="preserve">Estadística A   </t>
  </si>
  <si>
    <t xml:space="preserve">Estadística B   </t>
  </si>
  <si>
    <t xml:space="preserve">Intervals   </t>
  </si>
  <si>
    <t xml:space="preserve">Correlació i regressió   </t>
  </si>
  <si>
    <t>Estadística amb entrada i tractament de dades individual</t>
  </si>
  <si>
    <t>Estadística amb entrada dada-freqüència i tractament individual</t>
  </si>
  <si>
    <t>Estadística bivariant</t>
  </si>
  <si>
    <t xml:space="preserve">Sondeig   </t>
  </si>
  <si>
    <t>Fitxes tècniques d'enquestes</t>
  </si>
  <si>
    <t xml:space="preserve">Alumnes   </t>
  </si>
  <si>
    <t xml:space="preserve">Edats   </t>
  </si>
  <si>
    <t xml:space="preserve">EF   </t>
  </si>
  <si>
    <t>Dades de mides del cos</t>
  </si>
  <si>
    <t>Dades amb freqüències</t>
  </si>
  <si>
    <t>Proves d'educació física</t>
  </si>
  <si>
    <t xml:space="preserve">Galton   </t>
  </si>
  <si>
    <t>Altures de pares i fills</t>
  </si>
  <si>
    <t xml:space="preserve">A, B i C   </t>
  </si>
  <si>
    <t>Dades per correlació</t>
  </si>
  <si>
    <t>Estadística de dades agrupades en intervals</t>
  </si>
  <si>
    <t>Autor: Josep Bujosa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</si>
</sst>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  <numFmt numFmtId="168" formatCode="0.0%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9"/>
      <name val="MS Sans Serif"/>
      <family val="2"/>
    </font>
    <font>
      <sz val="10"/>
      <name val="MS Sans Serif"/>
      <family val="0"/>
    </font>
    <font>
      <b/>
      <sz val="9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8"/>
      <color indexed="33"/>
      <name val="Arial"/>
      <family val="2"/>
    </font>
    <font>
      <b/>
      <sz val="8"/>
      <color indexed="33"/>
      <name val="Arial"/>
      <family val="2"/>
    </font>
    <font>
      <sz val="9"/>
      <color indexed="35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sz val="8"/>
      <color indexed="41"/>
      <name val="Arial"/>
      <family val="2"/>
    </font>
    <font>
      <sz val="8"/>
      <color indexed="10"/>
      <name val="Arial"/>
      <family val="2"/>
    </font>
    <font>
      <b/>
      <i/>
      <sz val="8"/>
      <color indexed="8"/>
      <name val="Arial"/>
      <family val="0"/>
    </font>
    <font>
      <sz val="8"/>
      <color indexed="8"/>
      <name val="MS Sans Serif"/>
      <family val="2"/>
    </font>
    <font>
      <b/>
      <sz val="10"/>
      <color indexed="33"/>
      <name val="Arial"/>
      <family val="2"/>
    </font>
    <font>
      <sz val="8"/>
      <name val="MS Sans Serif"/>
      <family val="2"/>
    </font>
    <font>
      <sz val="8"/>
      <color indexed="32"/>
      <name val="MS Sans Serif"/>
      <family val="2"/>
    </font>
    <font>
      <sz val="8"/>
      <color indexed="50"/>
      <name val="MS Sans Serif"/>
      <family val="2"/>
    </font>
    <font>
      <sz val="8"/>
      <color indexed="15"/>
      <name val="Arial"/>
      <family val="2"/>
    </font>
    <font>
      <sz val="8"/>
      <color indexed="9"/>
      <name val="Arial"/>
      <family val="2"/>
    </font>
    <font>
      <b/>
      <sz val="8"/>
      <color indexed="15"/>
      <name val="Arial"/>
      <family val="2"/>
    </font>
    <font>
      <sz val="28"/>
      <name val="Comic Sans MS"/>
      <family val="4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6" fillId="2" borderId="1" xfId="0" applyFont="1" applyFill="1" applyBorder="1" applyAlignment="1">
      <alignment/>
    </xf>
    <xf numFmtId="1" fontId="0" fillId="0" borderId="0" xfId="24" applyNumberFormat="1">
      <alignment/>
      <protection/>
    </xf>
    <xf numFmtId="0" fontId="0" fillId="0" borderId="0" xfId="24">
      <alignment/>
      <protection/>
    </xf>
    <xf numFmtId="0" fontId="7" fillId="0" borderId="0" xfId="21">
      <alignment/>
      <protection/>
    </xf>
    <xf numFmtId="0" fontId="7" fillId="0" borderId="0" xfId="22">
      <alignment/>
      <protection/>
    </xf>
    <xf numFmtId="0" fontId="7" fillId="0" borderId="0" xfId="23">
      <alignment/>
      <protection/>
    </xf>
    <xf numFmtId="0" fontId="12" fillId="3" borderId="1" xfId="0" applyFont="1" applyFill="1" applyBorder="1" applyAlignment="1" applyProtection="1">
      <alignment horizontal="center" vertical="center" wrapText="1"/>
      <protection/>
    </xf>
    <xf numFmtId="0" fontId="13" fillId="4" borderId="0" xfId="0" applyFont="1" applyFill="1" applyAlignment="1" applyProtection="1">
      <alignment horizontal="center" vertical="center" wrapText="1"/>
      <protection/>
    </xf>
    <xf numFmtId="0" fontId="13" fillId="4" borderId="0" xfId="0" applyFont="1" applyFill="1" applyAlignment="1" applyProtection="1">
      <alignment/>
      <protection/>
    </xf>
    <xf numFmtId="0" fontId="4" fillId="2" borderId="1" xfId="0" applyFont="1" applyFill="1" applyBorder="1" applyAlignment="1" applyProtection="1">
      <alignment/>
      <protection locked="0"/>
    </xf>
    <xf numFmtId="0" fontId="12" fillId="3" borderId="1" xfId="0" applyFont="1" applyFill="1" applyBorder="1" applyAlignment="1" applyProtection="1">
      <alignment horizontal="center"/>
      <protection/>
    </xf>
    <xf numFmtId="0" fontId="13" fillId="2" borderId="1" xfId="0" applyFont="1" applyFill="1" applyBorder="1" applyAlignment="1" applyProtection="1">
      <alignment horizontal="center"/>
      <protection locked="0"/>
    </xf>
    <xf numFmtId="0" fontId="13" fillId="4" borderId="0" xfId="0" applyFont="1" applyFill="1" applyAlignment="1" applyProtection="1">
      <alignment horizontal="centerContinuous"/>
      <protection/>
    </xf>
    <xf numFmtId="0" fontId="13" fillId="5" borderId="0" xfId="0" applyFont="1" applyFill="1" applyAlignment="1" applyProtection="1">
      <alignment horizontal="centerContinuous"/>
      <protection/>
    </xf>
    <xf numFmtId="0" fontId="15" fillId="4" borderId="0" xfId="0" applyFont="1" applyFill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4" fillId="5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5" fillId="4" borderId="0" xfId="0" applyFont="1" applyFill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13" fillId="3" borderId="1" xfId="0" applyFont="1" applyFill="1" applyBorder="1" applyAlignment="1" applyProtection="1">
      <alignment horizontal="center"/>
      <protection/>
    </xf>
    <xf numFmtId="0" fontId="16" fillId="4" borderId="0" xfId="0" applyFont="1" applyFill="1" applyAlignment="1" applyProtection="1">
      <alignment/>
      <protection/>
    </xf>
    <xf numFmtId="0" fontId="12" fillId="3" borderId="2" xfId="0" applyFont="1" applyFill="1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/>
      <protection/>
    </xf>
    <xf numFmtId="0" fontId="13" fillId="2" borderId="1" xfId="0" applyFont="1" applyFill="1" applyBorder="1" applyAlignment="1" applyProtection="1">
      <alignment/>
      <protection locked="0"/>
    </xf>
    <xf numFmtId="0" fontId="13" fillId="5" borderId="0" xfId="0" applyFont="1" applyFill="1" applyAlignment="1" applyProtection="1">
      <alignment/>
      <protection/>
    </xf>
    <xf numFmtId="0" fontId="12" fillId="3" borderId="2" xfId="0" applyFont="1" applyFill="1" applyBorder="1" applyAlignment="1" applyProtection="1">
      <alignment horizontal="center"/>
      <protection/>
    </xf>
    <xf numFmtId="0" fontId="12" fillId="3" borderId="1" xfId="0" applyFont="1" applyFill="1" applyBorder="1" applyAlignment="1" applyProtection="1">
      <alignment horizontal="left"/>
      <protection/>
    </xf>
    <xf numFmtId="0" fontId="13" fillId="3" borderId="1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/>
      <protection/>
    </xf>
    <xf numFmtId="0" fontId="15" fillId="3" borderId="1" xfId="0" applyFont="1" applyFill="1" applyBorder="1" applyAlignment="1" applyProtection="1">
      <alignment/>
      <protection/>
    </xf>
    <xf numFmtId="10" fontId="13" fillId="3" borderId="1" xfId="26" applyNumberFormat="1" applyFont="1" applyFill="1" applyBorder="1" applyAlignment="1" applyProtection="1">
      <alignment horizontal="center"/>
      <protection/>
    </xf>
    <xf numFmtId="10" fontId="13" fillId="3" borderId="1" xfId="0" applyNumberFormat="1" applyFont="1" applyFill="1" applyBorder="1" applyAlignment="1" applyProtection="1">
      <alignment horizontal="center"/>
      <protection/>
    </xf>
    <xf numFmtId="0" fontId="10" fillId="4" borderId="4" xfId="25" applyNumberFormat="1" applyFont="1" applyFill="1" applyBorder="1" applyAlignment="1" applyProtection="1">
      <alignment/>
      <protection/>
    </xf>
    <xf numFmtId="0" fontId="8" fillId="4" borderId="5" xfId="25" applyNumberFormat="1" applyFont="1" applyFill="1" applyBorder="1" applyAlignment="1" applyProtection="1">
      <alignment horizontal="centerContinuous" vertical="center"/>
      <protection/>
    </xf>
    <xf numFmtId="0" fontId="10" fillId="4" borderId="5" xfId="25" applyNumberFormat="1" applyFont="1" applyFill="1" applyBorder="1" applyAlignment="1" applyProtection="1">
      <alignment horizontal="centerContinuous" vertical="center"/>
      <protection/>
    </xf>
    <xf numFmtId="0" fontId="10" fillId="4" borderId="5" xfId="25" applyNumberFormat="1" applyFont="1" applyFill="1" applyBorder="1" applyAlignment="1" applyProtection="1">
      <alignment horizontal="center" vertical="center"/>
      <protection/>
    </xf>
    <xf numFmtId="0" fontId="10" fillId="4" borderId="6" xfId="25" applyNumberFormat="1" applyFont="1" applyFill="1" applyBorder="1" applyAlignment="1" applyProtection="1">
      <alignment horizontal="centerContinuous" vertical="center"/>
      <protection/>
    </xf>
    <xf numFmtId="0" fontId="10" fillId="4" borderId="5" xfId="25" applyNumberFormat="1" applyFont="1" applyFill="1" applyBorder="1" applyAlignment="1" applyProtection="1">
      <alignment/>
      <protection/>
    </xf>
    <xf numFmtId="0" fontId="10" fillId="0" borderId="0" xfId="25" applyNumberFormat="1" applyFont="1" applyFill="1" applyBorder="1" applyAlignment="1" applyProtection="1">
      <alignment/>
      <protection/>
    </xf>
    <xf numFmtId="0" fontId="11" fillId="4" borderId="7" xfId="25" applyNumberFormat="1" applyFont="1" applyFill="1" applyBorder="1" applyAlignment="1" applyProtection="1">
      <alignment/>
      <protection/>
    </xf>
    <xf numFmtId="0" fontId="19" fillId="3" borderId="4" xfId="25" applyNumberFormat="1" applyFont="1" applyFill="1" applyBorder="1" applyAlignment="1" applyProtection="1">
      <alignment horizontal="centerContinuous" vertical="center"/>
      <protection/>
    </xf>
    <xf numFmtId="0" fontId="11" fillId="3" borderId="5" xfId="25" applyNumberFormat="1" applyFont="1" applyFill="1" applyBorder="1" applyAlignment="1" applyProtection="1">
      <alignment horizontal="centerContinuous" vertical="center"/>
      <protection/>
    </xf>
    <xf numFmtId="0" fontId="11" fillId="3" borderId="6" xfId="25" applyNumberFormat="1" applyFont="1" applyFill="1" applyBorder="1" applyAlignment="1" applyProtection="1">
      <alignment horizontal="centerContinuous" vertical="center"/>
      <protection/>
    </xf>
    <xf numFmtId="0" fontId="11" fillId="4" borderId="0" xfId="25" applyNumberFormat="1" applyFont="1" applyFill="1" applyBorder="1" applyAlignment="1" applyProtection="1">
      <alignment horizontal="centerContinuous" vertical="center"/>
      <protection/>
    </xf>
    <xf numFmtId="0" fontId="11" fillId="4" borderId="8" xfId="25" applyNumberFormat="1" applyFont="1" applyFill="1" applyBorder="1" applyAlignment="1" applyProtection="1">
      <alignment horizontal="centerContinuous" vertical="center"/>
      <protection/>
    </xf>
    <xf numFmtId="0" fontId="11" fillId="4" borderId="0" xfId="25" applyNumberFormat="1" applyFont="1" applyFill="1" applyBorder="1" applyAlignment="1" applyProtection="1">
      <alignment/>
      <protection/>
    </xf>
    <xf numFmtId="0" fontId="18" fillId="0" borderId="0" xfId="25" applyNumberFormat="1" applyFont="1" applyFill="1" applyBorder="1" applyAlignment="1" applyProtection="1">
      <alignment/>
      <protection/>
    </xf>
    <xf numFmtId="0" fontId="11" fillId="0" borderId="0" xfId="25" applyNumberFormat="1" applyFont="1" applyFill="1" applyBorder="1" applyAlignment="1" applyProtection="1">
      <alignment/>
      <protection/>
    </xf>
    <xf numFmtId="0" fontId="19" fillId="3" borderId="7" xfId="25" applyNumberFormat="1" applyFont="1" applyFill="1" applyBorder="1" applyAlignment="1" applyProtection="1">
      <alignment horizontal="right"/>
      <protection/>
    </xf>
    <xf numFmtId="0" fontId="11" fillId="3" borderId="8" xfId="25" applyNumberFormat="1" applyFont="1" applyFill="1" applyBorder="1" applyAlignment="1" applyProtection="1">
      <alignment/>
      <protection/>
    </xf>
    <xf numFmtId="0" fontId="19" fillId="4" borderId="0" xfId="25" applyNumberFormat="1" applyFont="1" applyFill="1" applyBorder="1" applyAlignment="1" applyProtection="1">
      <alignment horizontal="center"/>
      <protection/>
    </xf>
    <xf numFmtId="0" fontId="11" fillId="4" borderId="8" xfId="25" applyNumberFormat="1" applyFont="1" applyFill="1" applyBorder="1" applyAlignment="1" applyProtection="1">
      <alignment/>
      <protection/>
    </xf>
    <xf numFmtId="0" fontId="11" fillId="4" borderId="7" xfId="25" applyNumberFormat="1" applyFont="1" applyFill="1" applyBorder="1" applyAlignment="1" applyProtection="1">
      <alignment vertical="top"/>
      <protection/>
    </xf>
    <xf numFmtId="0" fontId="19" fillId="3" borderId="7" xfId="25" applyNumberFormat="1" applyFont="1" applyFill="1" applyBorder="1" applyAlignment="1" applyProtection="1">
      <alignment horizontal="right" vertical="top"/>
      <protection/>
    </xf>
    <xf numFmtId="0" fontId="10" fillId="3" borderId="0" xfId="25" applyNumberFormat="1" applyFont="1" applyFill="1" applyBorder="1" applyAlignment="1" applyProtection="1">
      <alignment vertical="top"/>
      <protection/>
    </xf>
    <xf numFmtId="0" fontId="11" fillId="3" borderId="8" xfId="25" applyNumberFormat="1" applyFont="1" applyFill="1" applyBorder="1" applyAlignment="1" applyProtection="1">
      <alignment vertical="top"/>
      <protection/>
    </xf>
    <xf numFmtId="0" fontId="11" fillId="4" borderId="0" xfId="25" applyNumberFormat="1" applyFont="1" applyFill="1" applyBorder="1" applyAlignment="1" applyProtection="1">
      <alignment vertical="top"/>
      <protection/>
    </xf>
    <xf numFmtId="0" fontId="11" fillId="4" borderId="8" xfId="25" applyNumberFormat="1" applyFont="1" applyFill="1" applyBorder="1" applyAlignment="1" applyProtection="1">
      <alignment vertical="top"/>
      <protection/>
    </xf>
    <xf numFmtId="0" fontId="18" fillId="0" borderId="0" xfId="25" applyNumberFormat="1" applyFont="1" applyFill="1" applyBorder="1" applyAlignment="1" applyProtection="1">
      <alignment vertical="top"/>
      <protection/>
    </xf>
    <xf numFmtId="0" fontId="11" fillId="0" borderId="0" xfId="25" applyNumberFormat="1" applyFont="1" applyFill="1" applyBorder="1" applyAlignment="1" applyProtection="1">
      <alignment vertical="top"/>
      <protection/>
    </xf>
    <xf numFmtId="0" fontId="10" fillId="0" borderId="0" xfId="25" applyNumberFormat="1" applyFont="1" applyFill="1" applyBorder="1" applyAlignment="1" applyProtection="1">
      <alignment horizontal="center"/>
      <protection/>
    </xf>
    <xf numFmtId="9" fontId="11" fillId="3" borderId="8" xfId="25" applyNumberFormat="1" applyFont="1" applyFill="1" applyBorder="1" applyAlignment="1" applyProtection="1">
      <alignment horizontal="center"/>
      <protection/>
    </xf>
    <xf numFmtId="0" fontId="11" fillId="4" borderId="0" xfId="25" applyNumberFormat="1" applyFont="1" applyFill="1" applyBorder="1" applyAlignment="1" applyProtection="1">
      <alignment/>
      <protection locked="0"/>
    </xf>
    <xf numFmtId="0" fontId="19" fillId="3" borderId="9" xfId="25" applyNumberFormat="1" applyFont="1" applyFill="1" applyBorder="1" applyAlignment="1" applyProtection="1">
      <alignment horizontal="right" vertical="top"/>
      <protection/>
    </xf>
    <xf numFmtId="0" fontId="21" fillId="3" borderId="10" xfId="25" applyNumberFormat="1" applyFont="1" applyFill="1" applyBorder="1" applyAlignment="1" applyProtection="1">
      <alignment/>
      <protection/>
    </xf>
    <xf numFmtId="0" fontId="11" fillId="3" borderId="11" xfId="25" applyNumberFormat="1" applyFont="1" applyFill="1" applyBorder="1" applyAlignment="1" applyProtection="1">
      <alignment/>
      <protection/>
    </xf>
    <xf numFmtId="0" fontId="19" fillId="4" borderId="0" xfId="25" applyNumberFormat="1" applyFont="1" applyFill="1" applyBorder="1" applyAlignment="1" applyProtection="1">
      <alignment horizontal="right"/>
      <protection/>
    </xf>
    <xf numFmtId="0" fontId="10" fillId="4" borderId="0" xfId="25" applyNumberFormat="1" applyFont="1" applyFill="1" applyBorder="1" applyAlignment="1" applyProtection="1">
      <alignment/>
      <protection/>
    </xf>
    <xf numFmtId="0" fontId="19" fillId="3" borderId="4" xfId="25" applyNumberFormat="1" applyFont="1" applyFill="1" applyBorder="1" applyAlignment="1" applyProtection="1">
      <alignment horizontal="right"/>
      <protection/>
    </xf>
    <xf numFmtId="0" fontId="10" fillId="3" borderId="5" xfId="25" applyNumberFormat="1" applyFont="1" applyFill="1" applyBorder="1" applyAlignment="1" applyProtection="1">
      <alignment/>
      <protection/>
    </xf>
    <xf numFmtId="0" fontId="11" fillId="3" borderId="5" xfId="25" applyNumberFormat="1" applyFont="1" applyFill="1" applyBorder="1" applyAlignment="1" applyProtection="1">
      <alignment/>
      <protection/>
    </xf>
    <xf numFmtId="0" fontId="11" fillId="3" borderId="6" xfId="25" applyNumberFormat="1" applyFont="1" applyFill="1" applyBorder="1" applyAlignment="1" applyProtection="1">
      <alignment/>
      <protection/>
    </xf>
    <xf numFmtId="0" fontId="19" fillId="3" borderId="1" xfId="25" applyNumberFormat="1" applyFont="1" applyFill="1" applyBorder="1" applyAlignment="1" applyProtection="1">
      <alignment horizontal="center"/>
      <protection/>
    </xf>
    <xf numFmtId="0" fontId="11" fillId="3" borderId="0" xfId="25" applyNumberFormat="1" applyFont="1" applyFill="1" applyBorder="1" applyAlignment="1" applyProtection="1">
      <alignment/>
      <protection/>
    </xf>
    <xf numFmtId="10" fontId="8" fillId="3" borderId="1" xfId="25" applyNumberFormat="1" applyFont="1" applyFill="1" applyBorder="1" applyAlignment="1" applyProtection="1">
      <alignment horizontal="center"/>
      <protection/>
    </xf>
    <xf numFmtId="0" fontId="10" fillId="3" borderId="0" xfId="25" applyNumberFormat="1" applyFont="1" applyFill="1" applyBorder="1" applyAlignment="1" applyProtection="1">
      <alignment horizontal="center"/>
      <protection/>
    </xf>
    <xf numFmtId="0" fontId="20" fillId="0" borderId="0" xfId="25" applyNumberFormat="1" applyFont="1" applyFill="1" applyBorder="1" applyAlignment="1" applyProtection="1">
      <alignment/>
      <protection/>
    </xf>
    <xf numFmtId="9" fontId="19" fillId="3" borderId="0" xfId="25" applyNumberFormat="1" applyFont="1" applyFill="1" applyBorder="1" applyAlignment="1" applyProtection="1">
      <alignment/>
      <protection/>
    </xf>
    <xf numFmtId="9" fontId="19" fillId="3" borderId="8" xfId="25" applyNumberFormat="1" applyFont="1" applyFill="1" applyBorder="1" applyAlignment="1" applyProtection="1">
      <alignment/>
      <protection/>
    </xf>
    <xf numFmtId="9" fontId="19" fillId="3" borderId="1" xfId="25" applyNumberFormat="1" applyFont="1" applyFill="1" applyBorder="1" applyAlignment="1" applyProtection="1">
      <alignment horizontal="center" vertical="center"/>
      <protection/>
    </xf>
    <xf numFmtId="0" fontId="10" fillId="3" borderId="0" xfId="25" applyNumberFormat="1" applyFont="1" applyFill="1" applyBorder="1" applyAlignment="1" applyProtection="1">
      <alignment/>
      <protection/>
    </xf>
    <xf numFmtId="10" fontId="19" fillId="3" borderId="1" xfId="25" applyNumberFormat="1" applyFont="1" applyFill="1" applyBorder="1" applyAlignment="1" applyProtection="1">
      <alignment horizontal="center" vertical="center"/>
      <protection/>
    </xf>
    <xf numFmtId="0" fontId="19" fillId="3" borderId="7" xfId="25" applyNumberFormat="1" applyFont="1" applyFill="1" applyBorder="1" applyAlignment="1" applyProtection="1">
      <alignment horizontal="right" vertical="center"/>
      <protection/>
    </xf>
    <xf numFmtId="0" fontId="19" fillId="3" borderId="9" xfId="25" applyNumberFormat="1" applyFont="1" applyFill="1" applyBorder="1" applyAlignment="1" applyProtection="1">
      <alignment horizontal="right" vertical="center"/>
      <protection/>
    </xf>
    <xf numFmtId="0" fontId="19" fillId="3" borderId="10" xfId="25" applyNumberFormat="1" applyFont="1" applyFill="1" applyBorder="1" applyAlignment="1" applyProtection="1">
      <alignment horizontal="right" vertical="center"/>
      <protection/>
    </xf>
    <xf numFmtId="0" fontId="19" fillId="3" borderId="8" xfId="25" applyNumberFormat="1" applyFont="1" applyFill="1" applyBorder="1" applyAlignment="1" applyProtection="1">
      <alignment horizontal="center"/>
      <protection/>
    </xf>
    <xf numFmtId="3" fontId="20" fillId="3" borderId="0" xfId="25" applyNumberFormat="1" applyFont="1" applyFill="1" applyBorder="1" applyAlignment="1" applyProtection="1">
      <alignment horizontal="center"/>
      <protection/>
    </xf>
    <xf numFmtId="1" fontId="19" fillId="3" borderId="1" xfId="25" applyNumberFormat="1" applyFont="1" applyFill="1" applyBorder="1" applyAlignment="1" applyProtection="1">
      <alignment horizontal="center" vertical="top"/>
      <protection/>
    </xf>
    <xf numFmtId="0" fontId="17" fillId="4" borderId="0" xfId="25" applyNumberFormat="1" applyFont="1" applyFill="1" applyBorder="1" applyAlignment="1" applyProtection="1">
      <alignment/>
      <protection/>
    </xf>
    <xf numFmtId="0" fontId="11" fillId="4" borderId="9" xfId="25" applyNumberFormat="1" applyFont="1" applyFill="1" applyBorder="1" applyAlignment="1" applyProtection="1">
      <alignment/>
      <protection/>
    </xf>
    <xf numFmtId="0" fontId="11" fillId="4" borderId="10" xfId="25" applyNumberFormat="1" applyFont="1" applyFill="1" applyBorder="1" applyAlignment="1" applyProtection="1">
      <alignment horizontal="right" vertical="top"/>
      <protection/>
    </xf>
    <xf numFmtId="0" fontId="11" fillId="4" borderId="10" xfId="25" applyNumberFormat="1" applyFont="1" applyFill="1" applyBorder="1" applyAlignment="1" applyProtection="1">
      <alignment horizontal="center"/>
      <protection/>
    </xf>
    <xf numFmtId="0" fontId="11" fillId="4" borderId="10" xfId="25" applyNumberFormat="1" applyFont="1" applyFill="1" applyBorder="1" applyAlignment="1" applyProtection="1">
      <alignment/>
      <protection/>
    </xf>
    <xf numFmtId="0" fontId="11" fillId="4" borderId="11" xfId="25" applyNumberFormat="1" applyFont="1" applyFill="1" applyBorder="1" applyAlignment="1" applyProtection="1">
      <alignment/>
      <protection/>
    </xf>
    <xf numFmtId="0" fontId="11" fillId="2" borderId="0" xfId="25" applyNumberFormat="1" applyFont="1" applyFill="1" applyBorder="1" applyAlignment="1" applyProtection="1">
      <alignment/>
      <protection/>
    </xf>
    <xf numFmtId="0" fontId="11" fillId="2" borderId="0" xfId="25" applyNumberFormat="1" applyFont="1" applyFill="1" applyBorder="1" applyAlignment="1" applyProtection="1">
      <alignment horizontal="right"/>
      <protection/>
    </xf>
    <xf numFmtId="10" fontId="11" fillId="2" borderId="0" xfId="26" applyNumberFormat="1" applyFont="1" applyFill="1" applyBorder="1" applyAlignment="1" applyProtection="1">
      <alignment/>
      <protection/>
    </xf>
    <xf numFmtId="0" fontId="11" fillId="0" borderId="0" xfId="25" applyNumberFormat="1" applyFont="1" applyFill="1" applyBorder="1" applyAlignment="1" applyProtection="1">
      <alignment horizontal="right"/>
      <protection/>
    </xf>
    <xf numFmtId="0" fontId="22" fillId="4" borderId="0" xfId="0" applyFont="1" applyFill="1" applyAlignment="1" applyProtection="1">
      <alignment/>
      <protection/>
    </xf>
    <xf numFmtId="0" fontId="23" fillId="4" borderId="0" xfId="0" applyFont="1" applyFill="1" applyAlignment="1" applyProtection="1">
      <alignment/>
      <protection/>
    </xf>
    <xf numFmtId="0" fontId="13" fillId="4" borderId="0" xfId="0" applyFont="1" applyFill="1" applyAlignment="1" applyProtection="1">
      <alignment horizontal="center" vertical="center" wrapText="1"/>
      <protection/>
    </xf>
    <xf numFmtId="0" fontId="13" fillId="4" borderId="0" xfId="0" applyFont="1" applyFill="1" applyAlignment="1" applyProtection="1">
      <alignment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13" fillId="3" borderId="1" xfId="0" applyFont="1" applyFill="1" applyBorder="1" applyAlignment="1" applyProtection="1">
      <alignment horizontal="center"/>
      <protection/>
    </xf>
    <xf numFmtId="0" fontId="12" fillId="3" borderId="1" xfId="0" applyFont="1" applyFill="1" applyBorder="1" applyAlignment="1" applyProtection="1">
      <alignment horizontal="center" vertical="justify"/>
      <protection/>
    </xf>
    <xf numFmtId="0" fontId="13" fillId="0" borderId="0" xfId="0" applyFont="1" applyAlignment="1" applyProtection="1">
      <alignment/>
      <protection/>
    </xf>
    <xf numFmtId="0" fontId="12" fillId="3" borderId="1" xfId="0" applyFont="1" applyFill="1" applyBorder="1" applyAlignment="1" applyProtection="1">
      <alignment horizontal="center"/>
      <protection/>
    </xf>
    <xf numFmtId="10" fontId="13" fillId="3" borderId="1" xfId="0" applyNumberFormat="1" applyFont="1" applyFill="1" applyBorder="1" applyAlignment="1" applyProtection="1">
      <alignment horizontal="center"/>
      <protection/>
    </xf>
    <xf numFmtId="0" fontId="13" fillId="2" borderId="1" xfId="0" applyFont="1" applyFill="1" applyBorder="1" applyAlignment="1" applyProtection="1">
      <alignment horizontal="center"/>
      <protection locked="0"/>
    </xf>
    <xf numFmtId="10" fontId="13" fillId="3" borderId="1" xfId="26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13" fillId="4" borderId="0" xfId="0" applyFont="1" applyFill="1" applyAlignment="1" applyProtection="1">
      <alignment horizontal="center"/>
      <protection/>
    </xf>
    <xf numFmtId="0" fontId="26" fillId="4" borderId="0" xfId="0" applyFont="1" applyFill="1" applyAlignment="1" applyProtection="1">
      <alignment/>
      <protection/>
    </xf>
    <xf numFmtId="0" fontId="22" fillId="4" borderId="0" xfId="0" applyFont="1" applyFill="1" applyAlignment="1" applyProtection="1">
      <alignment horizontal="center"/>
      <protection/>
    </xf>
    <xf numFmtId="0" fontId="16" fillId="4" borderId="0" xfId="0" applyFont="1" applyFill="1" applyAlignment="1" applyProtection="1">
      <alignment vertical="center"/>
      <protection/>
    </xf>
    <xf numFmtId="0" fontId="4" fillId="4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9" fillId="3" borderId="1" xfId="0" applyFont="1" applyFill="1" applyBorder="1" applyAlignment="1" applyProtection="1">
      <alignment horizontal="centerContinuous" vertical="center" wrapText="1"/>
      <protection/>
    </xf>
    <xf numFmtId="0" fontId="4" fillId="4" borderId="0" xfId="0" applyFont="1" applyFill="1" applyAlignment="1" applyProtection="1">
      <alignment/>
      <protection/>
    </xf>
    <xf numFmtId="0" fontId="9" fillId="3" borderId="1" xfId="0" applyFont="1" applyFill="1" applyBorder="1" applyAlignment="1" applyProtection="1">
      <alignment horizontal="center" vertical="center"/>
      <protection/>
    </xf>
    <xf numFmtId="0" fontId="9" fillId="3" borderId="2" xfId="0" applyFont="1" applyFill="1" applyBorder="1" applyAlignment="1" applyProtection="1">
      <alignment horizontal="left" vertical="center"/>
      <protection/>
    </xf>
    <xf numFmtId="0" fontId="9" fillId="3" borderId="3" xfId="0" applyFont="1" applyFill="1" applyBorder="1" applyAlignment="1" applyProtection="1">
      <alignment horizontal="left" vertical="center"/>
      <protection/>
    </xf>
    <xf numFmtId="0" fontId="4" fillId="3" borderId="1" xfId="0" applyFont="1" applyFill="1" applyBorder="1" applyAlignment="1" applyProtection="1">
      <alignment horizontal="right" vertical="center" wrapText="1"/>
      <protection/>
    </xf>
    <xf numFmtId="0" fontId="9" fillId="3" borderId="1" xfId="0" applyFont="1" applyFill="1" applyBorder="1" applyAlignment="1" applyProtection="1">
      <alignment horizontal="left" vertical="center"/>
      <protection/>
    </xf>
    <xf numFmtId="0" fontId="9" fillId="3" borderId="2" xfId="0" applyFont="1" applyFill="1" applyBorder="1" applyAlignment="1" applyProtection="1">
      <alignment horizontal="left"/>
      <protection/>
    </xf>
    <xf numFmtId="0" fontId="4" fillId="3" borderId="12" xfId="0" applyFont="1" applyFill="1" applyBorder="1" applyAlignment="1" applyProtection="1">
      <alignment horizontal="centerContinuous"/>
      <protection/>
    </xf>
    <xf numFmtId="0" fontId="4" fillId="3" borderId="3" xfId="0" applyFont="1" applyFill="1" applyBorder="1" applyAlignment="1" applyProtection="1">
      <alignment horizontal="centerContinuous"/>
      <protection/>
    </xf>
    <xf numFmtId="0" fontId="9" fillId="4" borderId="0" xfId="0" applyFont="1" applyFill="1" applyAlignment="1" applyProtection="1">
      <alignment/>
      <protection/>
    </xf>
    <xf numFmtId="0" fontId="9" fillId="3" borderId="2" xfId="0" applyFont="1" applyFill="1" applyBorder="1" applyAlignment="1" applyProtection="1">
      <alignment horizontal="centerContinuous" vertical="center"/>
      <protection/>
    </xf>
    <xf numFmtId="0" fontId="9" fillId="3" borderId="3" xfId="0" applyFont="1" applyFill="1" applyBorder="1" applyAlignment="1" applyProtection="1">
      <alignment horizontal="centerContinuous" vertical="center"/>
      <protection/>
    </xf>
    <xf numFmtId="0" fontId="28" fillId="0" borderId="1" xfId="0" applyFont="1" applyFill="1" applyBorder="1" applyAlignment="1" applyProtection="1">
      <alignment horizontal="center" vertical="center" wrapText="1"/>
      <protection/>
    </xf>
    <xf numFmtId="0" fontId="29" fillId="0" borderId="1" xfId="0" applyFont="1" applyFill="1" applyBorder="1" applyAlignment="1" applyProtection="1">
      <alignment horizontal="center" vertical="center" wrapText="1"/>
      <protection/>
    </xf>
    <xf numFmtId="0" fontId="9" fillId="4" borderId="0" xfId="0" applyFont="1" applyFill="1" applyAlignment="1" applyProtection="1">
      <alignment horizontal="center"/>
      <protection/>
    </xf>
    <xf numFmtId="0" fontId="9" fillId="3" borderId="1" xfId="0" applyFont="1" applyFill="1" applyBorder="1" applyAlignment="1" applyProtection="1">
      <alignment horizontal="center"/>
      <protection/>
    </xf>
    <xf numFmtId="0" fontId="27" fillId="2" borderId="1" xfId="0" applyFont="1" applyFill="1" applyBorder="1" applyAlignment="1" applyProtection="1">
      <alignment/>
      <protection locked="0"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0" fillId="4" borderId="0" xfId="0" applyFont="1" applyFill="1" applyAlignment="1" applyProtection="1">
      <alignment/>
      <protection/>
    </xf>
    <xf numFmtId="0" fontId="30" fillId="4" borderId="0" xfId="0" applyFont="1" applyFill="1" applyAlignment="1" applyProtection="1">
      <alignment/>
      <protection locked="0"/>
    </xf>
    <xf numFmtId="0" fontId="30" fillId="2" borderId="0" xfId="0" applyFont="1" applyFill="1" applyAlignment="1" applyProtection="1">
      <alignment/>
      <protection/>
    </xf>
    <xf numFmtId="0" fontId="31" fillId="4" borderId="0" xfId="0" applyFont="1" applyFill="1" applyAlignment="1" applyProtection="1">
      <alignment/>
      <protection/>
    </xf>
    <xf numFmtId="0" fontId="31" fillId="2" borderId="0" xfId="0" applyFont="1" applyFill="1" applyAlignment="1" applyProtection="1">
      <alignment/>
      <protection/>
    </xf>
    <xf numFmtId="9" fontId="11" fillId="0" borderId="0" xfId="25" applyNumberFormat="1" applyFont="1" applyFill="1" applyBorder="1" applyAlignment="1" applyProtection="1">
      <alignment/>
      <protection locked="0"/>
    </xf>
    <xf numFmtId="168" fontId="11" fillId="0" borderId="0" xfId="25" applyNumberFormat="1" applyFont="1" applyFill="1" applyBorder="1" applyAlignment="1" applyProtection="1">
      <alignment/>
      <protection locked="0"/>
    </xf>
    <xf numFmtId="9" fontId="11" fillId="0" borderId="0" xfId="25" applyNumberFormat="1" applyFont="1" applyFill="1" applyBorder="1" applyAlignment="1" applyProtection="1" quotePrefix="1">
      <alignment/>
      <protection locked="0"/>
    </xf>
    <xf numFmtId="0" fontId="8" fillId="3" borderId="2" xfId="25" applyNumberFormat="1" applyFont="1" applyFill="1" applyBorder="1" applyAlignment="1" applyProtection="1">
      <alignment horizontal="centerContinuous"/>
      <protection/>
    </xf>
    <xf numFmtId="0" fontId="19" fillId="3" borderId="3" xfId="25" applyNumberFormat="1" applyFont="1" applyFill="1" applyBorder="1" applyAlignment="1" applyProtection="1">
      <alignment horizontal="centerContinuous"/>
      <protection/>
    </xf>
    <xf numFmtId="0" fontId="8" fillId="3" borderId="2" xfId="25" applyNumberFormat="1" applyFont="1" applyFill="1" applyBorder="1" applyAlignment="1" applyProtection="1">
      <alignment horizontal="centerContinuous" vertical="center"/>
      <protection/>
    </xf>
    <xf numFmtId="0" fontId="19" fillId="3" borderId="3" xfId="25" applyNumberFormat="1" applyFont="1" applyFill="1" applyBorder="1" applyAlignment="1" applyProtection="1">
      <alignment horizontal="centerContinuous" vertical="center"/>
      <protection/>
    </xf>
    <xf numFmtId="0" fontId="32" fillId="4" borderId="0" xfId="0" applyFont="1" applyFill="1" applyAlignment="1" applyProtection="1">
      <alignment/>
      <protection locked="0"/>
    </xf>
    <xf numFmtId="0" fontId="30" fillId="0" borderId="0" xfId="0" applyFont="1" applyAlignment="1" applyProtection="1">
      <alignment/>
      <protection/>
    </xf>
    <xf numFmtId="0" fontId="0" fillId="4" borderId="0" xfId="0" applyFill="1" applyAlignment="1">
      <alignment/>
    </xf>
    <xf numFmtId="0" fontId="33" fillId="4" borderId="0" xfId="0" applyFont="1" applyFill="1" applyAlignment="1">
      <alignment horizontal="centerContinuous"/>
    </xf>
    <xf numFmtId="0" fontId="0" fillId="4" borderId="0" xfId="0" applyFill="1" applyAlignment="1">
      <alignment horizontal="centerContinuous"/>
    </xf>
    <xf numFmtId="0" fontId="34" fillId="4" borderId="0" xfId="0" applyFont="1" applyFill="1" applyAlignment="1">
      <alignment/>
    </xf>
    <xf numFmtId="0" fontId="1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0" fillId="4" borderId="0" xfId="0" applyFont="1" applyFill="1" applyAlignment="1">
      <alignment/>
    </xf>
    <xf numFmtId="0" fontId="0" fillId="0" borderId="1" xfId="0" applyNumberFormat="1" applyBorder="1" applyAlignment="1" applyProtection="1">
      <alignment/>
      <protection locked="0"/>
    </xf>
    <xf numFmtId="0" fontId="25" fillId="2" borderId="1" xfId="0" applyNumberFormat="1" applyFont="1" applyFill="1" applyBorder="1" applyAlignment="1" applyProtection="1">
      <alignment/>
      <protection locked="0"/>
    </xf>
    <xf numFmtId="0" fontId="25" fillId="4" borderId="0" xfId="0" applyNumberFormat="1" applyFont="1" applyFill="1" applyAlignment="1" applyProtection="1">
      <alignment/>
      <protection/>
    </xf>
    <xf numFmtId="0" fontId="25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13" fillId="2" borderId="1" xfId="18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3" fontId="10" fillId="0" borderId="1" xfId="25" applyNumberFormat="1" applyFont="1" applyFill="1" applyBorder="1" applyAlignment="1" applyProtection="1">
      <alignment horizontal="center"/>
      <protection locked="0"/>
    </xf>
    <xf numFmtId="0" fontId="10" fillId="0" borderId="1" xfId="25" applyNumberFormat="1" applyFont="1" applyFill="1" applyBorder="1" applyAlignment="1" applyProtection="1">
      <alignment horizontal="center"/>
      <protection locked="0"/>
    </xf>
    <xf numFmtId="3" fontId="10" fillId="0" borderId="1" xfId="25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/>
      <protection locked="0"/>
    </xf>
    <xf numFmtId="0" fontId="35" fillId="4" borderId="0" xfId="15" applyFill="1" applyAlignment="1">
      <alignment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" xfId="21"/>
    <cellStyle name="Normal_B" xfId="22"/>
    <cellStyle name="Normal_C" xfId="23"/>
    <cellStyle name="Normal_GALTON" xfId="24"/>
    <cellStyle name="Normal_SONDEIG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75"/>
          <c:y val="0.029"/>
          <c:w val="0.86075"/>
          <c:h val="0.82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'Estadística A'!$Q$3:$Q$17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'Estadística A'!$R$3:$R$17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12455489"/>
        <c:axId val="56161142"/>
      </c:scatterChart>
      <c:valAx>
        <c:axId val="12455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Valors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56161142"/>
        <c:crossesAt val="0"/>
        <c:crossBetween val="midCat"/>
        <c:dispUnits/>
      </c:valAx>
      <c:valAx>
        <c:axId val="56161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Freqüències absolutes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45548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"/>
          <c:y val="0.0315"/>
          <c:w val="0.8675"/>
          <c:h val="0.80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'Estadística B'!$B$3:$B$17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'Estadística B'!$C$3:$C$17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23750511"/>
        <c:axId val="50817532"/>
      </c:scatterChart>
      <c:valAx>
        <c:axId val="23750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Valors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50817532"/>
        <c:crossesAt val="0"/>
        <c:crossBetween val="midCat"/>
        <c:dispUnits/>
      </c:valAx>
      <c:valAx>
        <c:axId val="508175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Freqüències absolutes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75051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47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Intervals!$H$2</c:f>
              <c:strCache>
                <c:ptCount val="1"/>
                <c:pt idx="0">
                  <c:v>Freq. absoluta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Intervals!$F$2:$F$13</c:f>
              <c:strCache/>
            </c:strRef>
          </c:cat>
          <c:val>
            <c:numRef>
              <c:f>Intervals!$H$2:$H$13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0"/>
        <c:axId val="8974637"/>
        <c:axId val="5893714"/>
      </c:barChart>
      <c:catAx>
        <c:axId val="89746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3714"/>
        <c:crosses val="autoZero"/>
        <c:auto val="0"/>
        <c:lblOffset val="100"/>
        <c:noMultiLvlLbl val="0"/>
      </c:catAx>
      <c:valAx>
        <c:axId val="589371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746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'Correlació i regressió'!$B$4:$B$203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'Correlació i regressió'!$C$4:$C$203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'Correlació i regressió'!$N$12:$N$13</c:f>
              <c:numCache/>
            </c:numRef>
          </c:xVal>
          <c:yVal>
            <c:numRef>
              <c:f>'Correlació i regressió'!$O$12:$O$13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'Correlació i regressió'!$N$12:$N$13</c:f>
              <c:numCache/>
            </c:numRef>
          </c:xVal>
          <c:yVal>
            <c:numRef>
              <c:f>'Correlació i regressió'!$P$12:$P$13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errBars>
            <c:errDir val="x"/>
            <c:errBarType val="minus"/>
            <c:errValType val="percentage"/>
            <c:val val="100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xVal>
            <c:numRef>
              <c:f>'Correlació i regressió'!$E$15:$E$19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'Correlació i regressió'!$F$15:$F$19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errBars>
            <c:errDir val="x"/>
            <c:errBarType val="minus"/>
            <c:errValType val="percentage"/>
            <c:val val="100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xVal>
            <c:numRef>
              <c:f>'Correlació i regressió'!$I$17:$I$21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'Correlació i regressió'!$G$15:$G$19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'Correlació i regressió'!$P$14:$P$15</c:f>
              <c:numCache/>
            </c:numRef>
          </c:xVal>
          <c:yVal>
            <c:numRef>
              <c:f>'Correlació i regressió'!$Q$14:$Q$15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'Correlació i regressió'!$P$16:$P$17</c:f>
              <c:numCache/>
            </c:numRef>
          </c:xVal>
          <c:yVal>
            <c:numRef>
              <c:f>'Correlació i regressió'!$Q$16:$Q$17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43931387"/>
        <c:axId val="46662136"/>
      </c:scatterChart>
      <c:valAx>
        <c:axId val="43931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62136"/>
        <c:crosses val="autoZero"/>
        <c:crossBetween val="midCat"/>
        <c:dispUnits/>
      </c:valAx>
      <c:valAx>
        <c:axId val="466621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93138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</xdr:row>
      <xdr:rowOff>9525</xdr:rowOff>
    </xdr:from>
    <xdr:to>
      <xdr:col>11</xdr:col>
      <xdr:colOff>923925</xdr:colOff>
      <xdr:row>14</xdr:row>
      <xdr:rowOff>85725</xdr:rowOff>
    </xdr:to>
    <xdr:graphicFrame>
      <xdr:nvGraphicFramePr>
        <xdr:cNvPr id="1" name="Chart 2"/>
        <xdr:cNvGraphicFramePr/>
      </xdr:nvGraphicFramePr>
      <xdr:xfrm>
        <a:off x="2352675" y="95250"/>
        <a:ext cx="32385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8</xdr:col>
      <xdr:colOff>9525</xdr:colOff>
      <xdr:row>15</xdr:row>
      <xdr:rowOff>9525</xdr:rowOff>
    </xdr:from>
    <xdr:to>
      <xdr:col>8</xdr:col>
      <xdr:colOff>809625</xdr:colOff>
      <xdr:row>15</xdr:row>
      <xdr:rowOff>142875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2543175"/>
          <a:ext cx="8001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9525</xdr:colOff>
      <xdr:row>18</xdr:row>
      <xdr:rowOff>9525</xdr:rowOff>
    </xdr:from>
    <xdr:to>
      <xdr:col>7</xdr:col>
      <xdr:colOff>657225</xdr:colOff>
      <xdr:row>18</xdr:row>
      <xdr:rowOff>161925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57350" y="3028950"/>
          <a:ext cx="6477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18</xdr:row>
      <xdr:rowOff>9525</xdr:rowOff>
    </xdr:from>
    <xdr:to>
      <xdr:col>8</xdr:col>
      <xdr:colOff>809625</xdr:colOff>
      <xdr:row>18</xdr:row>
      <xdr:rowOff>152400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14575" y="3028950"/>
          <a:ext cx="8001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9525</xdr:colOff>
      <xdr:row>18</xdr:row>
      <xdr:rowOff>9525</xdr:rowOff>
    </xdr:from>
    <xdr:to>
      <xdr:col>9</xdr:col>
      <xdr:colOff>809625</xdr:colOff>
      <xdr:row>18</xdr:row>
      <xdr:rowOff>161925</xdr:rowOff>
    </xdr:to>
    <xdr:pic>
      <xdr:nvPicPr>
        <xdr:cNvPr id="5" name="Imagen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24200" y="3028950"/>
          <a:ext cx="8001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0</xdr:rowOff>
    </xdr:from>
    <xdr:to>
      <xdr:col>8</xdr:col>
      <xdr:colOff>342900</xdr:colOff>
      <xdr:row>14</xdr:row>
      <xdr:rowOff>95250</xdr:rowOff>
    </xdr:to>
    <xdr:graphicFrame>
      <xdr:nvGraphicFramePr>
        <xdr:cNvPr id="1" name="Chart 2"/>
        <xdr:cNvGraphicFramePr/>
      </xdr:nvGraphicFramePr>
      <xdr:xfrm>
        <a:off x="1819275" y="76200"/>
        <a:ext cx="33147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4</xdr:col>
      <xdr:colOff>9525</xdr:colOff>
      <xdr:row>15</xdr:row>
      <xdr:rowOff>9525</xdr:rowOff>
    </xdr:from>
    <xdr:to>
      <xdr:col>4</xdr:col>
      <xdr:colOff>809625</xdr:colOff>
      <xdr:row>15</xdr:row>
      <xdr:rowOff>142875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2305050"/>
          <a:ext cx="8001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9525</xdr:colOff>
      <xdr:row>18</xdr:row>
      <xdr:rowOff>9525</xdr:rowOff>
    </xdr:from>
    <xdr:to>
      <xdr:col>3</xdr:col>
      <xdr:colOff>647700</xdr:colOff>
      <xdr:row>18</xdr:row>
      <xdr:rowOff>142875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3475" y="2676525"/>
          <a:ext cx="6381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4</xdr:col>
      <xdr:colOff>38100</xdr:colOff>
      <xdr:row>18</xdr:row>
      <xdr:rowOff>9525</xdr:rowOff>
    </xdr:from>
    <xdr:to>
      <xdr:col>4</xdr:col>
      <xdr:colOff>838200</xdr:colOff>
      <xdr:row>18</xdr:row>
      <xdr:rowOff>142875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38325" y="2676525"/>
          <a:ext cx="8001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18</xdr:row>
      <xdr:rowOff>9525</xdr:rowOff>
    </xdr:from>
    <xdr:to>
      <xdr:col>5</xdr:col>
      <xdr:colOff>809625</xdr:colOff>
      <xdr:row>18</xdr:row>
      <xdr:rowOff>152400</xdr:rowOff>
    </xdr:to>
    <xdr:pic>
      <xdr:nvPicPr>
        <xdr:cNvPr id="5" name="Imagen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76525" y="2676525"/>
          <a:ext cx="8001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</xdr:row>
      <xdr:rowOff>0</xdr:rowOff>
    </xdr:from>
    <xdr:to>
      <xdr:col>14</xdr:col>
      <xdr:colOff>600075</xdr:colOff>
      <xdr:row>16</xdr:row>
      <xdr:rowOff>85725</xdr:rowOff>
    </xdr:to>
    <xdr:graphicFrame>
      <xdr:nvGraphicFramePr>
        <xdr:cNvPr id="1" name="Chart 5"/>
        <xdr:cNvGraphicFramePr/>
      </xdr:nvGraphicFramePr>
      <xdr:xfrm>
        <a:off x="3133725" y="85725"/>
        <a:ext cx="36766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10</xdr:col>
      <xdr:colOff>9525</xdr:colOff>
      <xdr:row>21</xdr:row>
      <xdr:rowOff>9525</xdr:rowOff>
    </xdr:from>
    <xdr:to>
      <xdr:col>10</xdr:col>
      <xdr:colOff>666750</xdr:colOff>
      <xdr:row>21</xdr:row>
      <xdr:rowOff>161925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3476625"/>
          <a:ext cx="6572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19050</xdr:colOff>
      <xdr:row>21</xdr:row>
      <xdr:rowOff>19050</xdr:rowOff>
    </xdr:from>
    <xdr:to>
      <xdr:col>11</xdr:col>
      <xdr:colOff>819150</xdr:colOff>
      <xdr:row>21</xdr:row>
      <xdr:rowOff>161925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38575" y="3486150"/>
          <a:ext cx="8001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12</xdr:col>
      <xdr:colOff>38100</xdr:colOff>
      <xdr:row>21</xdr:row>
      <xdr:rowOff>9525</xdr:rowOff>
    </xdr:from>
    <xdr:to>
      <xdr:col>12</xdr:col>
      <xdr:colOff>838200</xdr:colOff>
      <xdr:row>21</xdr:row>
      <xdr:rowOff>161925</xdr:rowOff>
    </xdr:to>
    <xdr:pic>
      <xdr:nvPicPr>
        <xdr:cNvPr id="4" name="Imagen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86300" y="3476625"/>
          <a:ext cx="8001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12</xdr:col>
      <xdr:colOff>0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2981325" y="85725"/>
        <a:ext cx="27622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L24"/>
  <sheetViews>
    <sheetView showGridLines="0" showRowColHeaders="0" tabSelected="1" workbookViewId="0" topLeftCell="A1">
      <selection activeCell="A25" sqref="A25"/>
    </sheetView>
  </sheetViews>
  <sheetFormatPr defaultColWidth="11.421875" defaultRowHeight="12.75"/>
  <cols>
    <col min="1" max="1" width="10.140625" style="0" customWidth="1"/>
    <col min="2" max="2" width="24.140625" style="0" customWidth="1"/>
    <col min="3" max="3" width="4.8515625" style="0" customWidth="1"/>
    <col min="4" max="4" width="9.00390625" style="0" customWidth="1"/>
    <col min="7" max="7" width="6.00390625" style="0" customWidth="1"/>
  </cols>
  <sheetData>
    <row r="1" spans="1:12" ht="12.75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42.75">
      <c r="A4" s="159"/>
      <c r="B4" s="159"/>
      <c r="C4" s="160" t="s">
        <v>83</v>
      </c>
      <c r="D4" s="161"/>
      <c r="E4" s="161"/>
      <c r="F4" s="161"/>
      <c r="G4" s="161"/>
      <c r="H4" s="159"/>
      <c r="I4" s="159"/>
      <c r="J4" s="159"/>
      <c r="K4" s="159"/>
      <c r="L4" s="159"/>
    </row>
    <row r="5" spans="1:12" ht="12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1:12" ht="14.25">
      <c r="A6" s="159"/>
      <c r="B6" s="162" t="s">
        <v>84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</row>
    <row r="7" spans="1:12" ht="12.75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</row>
    <row r="8" spans="1:12" ht="12.75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</row>
    <row r="9" spans="1:12" ht="12.75">
      <c r="A9" s="159"/>
      <c r="B9" s="163" t="s">
        <v>85</v>
      </c>
      <c r="C9" s="159" t="s">
        <v>89</v>
      </c>
      <c r="D9" s="159"/>
      <c r="E9" s="159"/>
      <c r="F9" s="159"/>
      <c r="G9" s="159"/>
      <c r="H9" s="159"/>
      <c r="I9" s="159"/>
      <c r="J9" s="159"/>
      <c r="K9" s="159"/>
      <c r="L9" s="159"/>
    </row>
    <row r="10" spans="1:12" ht="12.75">
      <c r="A10" s="159"/>
      <c r="B10" s="163" t="s">
        <v>86</v>
      </c>
      <c r="C10" s="159" t="s">
        <v>90</v>
      </c>
      <c r="D10" s="159"/>
      <c r="E10" s="159"/>
      <c r="F10" s="159"/>
      <c r="G10" s="159"/>
      <c r="H10" s="159"/>
      <c r="I10" s="159"/>
      <c r="J10" s="159"/>
      <c r="K10" s="159"/>
      <c r="L10" s="159"/>
    </row>
    <row r="11" spans="1:12" ht="12.75">
      <c r="A11" s="159"/>
      <c r="B11" s="163" t="s">
        <v>87</v>
      </c>
      <c r="C11" s="159" t="s">
        <v>104</v>
      </c>
      <c r="D11" s="159"/>
      <c r="E11" s="159"/>
      <c r="F11" s="159"/>
      <c r="G11" s="159"/>
      <c r="H11" s="159"/>
      <c r="I11" s="159"/>
      <c r="J11" s="159"/>
      <c r="K11" s="159"/>
      <c r="L11" s="159"/>
    </row>
    <row r="12" spans="1:12" ht="12.75">
      <c r="A12" s="159"/>
      <c r="B12" s="163" t="s">
        <v>88</v>
      </c>
      <c r="C12" s="159" t="s">
        <v>91</v>
      </c>
      <c r="D12" s="159"/>
      <c r="E12" s="159"/>
      <c r="F12" s="159"/>
      <c r="G12" s="159"/>
      <c r="H12" s="159"/>
      <c r="I12" s="159"/>
      <c r="J12" s="159"/>
      <c r="K12" s="159"/>
      <c r="L12" s="159"/>
    </row>
    <row r="13" spans="1:12" ht="12.75">
      <c r="A13" s="159"/>
      <c r="B13" s="163" t="s">
        <v>92</v>
      </c>
      <c r="C13" s="159" t="s">
        <v>93</v>
      </c>
      <c r="D13" s="159"/>
      <c r="E13" s="159"/>
      <c r="F13" s="159"/>
      <c r="G13" s="159"/>
      <c r="H13" s="159"/>
      <c r="I13" s="159"/>
      <c r="J13" s="159"/>
      <c r="K13" s="159"/>
      <c r="L13" s="159"/>
    </row>
    <row r="14" spans="1:12" ht="9.75" customHeight="1">
      <c r="A14" s="159"/>
      <c r="B14" s="164"/>
      <c r="C14" s="159"/>
      <c r="D14" s="159"/>
      <c r="E14" s="159"/>
      <c r="F14" s="159"/>
      <c r="G14" s="159"/>
      <c r="H14" s="159"/>
      <c r="I14" s="159"/>
      <c r="J14" s="159"/>
      <c r="K14" s="159"/>
      <c r="L14" s="159"/>
    </row>
    <row r="15" spans="1:12" ht="12.75">
      <c r="A15" s="159"/>
      <c r="B15" s="163" t="s">
        <v>94</v>
      </c>
      <c r="C15" s="159" t="s">
        <v>97</v>
      </c>
      <c r="D15" s="159"/>
      <c r="E15" s="159"/>
      <c r="F15" s="159"/>
      <c r="G15" s="159"/>
      <c r="H15" s="159"/>
      <c r="I15" s="159"/>
      <c r="J15" s="159"/>
      <c r="K15" s="159"/>
      <c r="L15" s="159"/>
    </row>
    <row r="16" spans="1:12" ht="12.75">
      <c r="A16" s="159"/>
      <c r="B16" s="163" t="s">
        <v>95</v>
      </c>
      <c r="C16" s="159" t="s">
        <v>98</v>
      </c>
      <c r="D16" s="159"/>
      <c r="E16" s="159"/>
      <c r="F16" s="159"/>
      <c r="G16" s="159"/>
      <c r="H16" s="159"/>
      <c r="I16" s="159"/>
      <c r="J16" s="159"/>
      <c r="K16" s="159"/>
      <c r="L16" s="159"/>
    </row>
    <row r="17" spans="1:12" ht="12.75">
      <c r="A17" s="159"/>
      <c r="B17" s="163" t="s">
        <v>96</v>
      </c>
      <c r="C17" s="159" t="s">
        <v>99</v>
      </c>
      <c r="D17" s="159"/>
      <c r="E17" s="159"/>
      <c r="F17" s="159"/>
      <c r="G17" s="159"/>
      <c r="H17" s="159"/>
      <c r="I17" s="159"/>
      <c r="J17" s="159"/>
      <c r="K17" s="159"/>
      <c r="L17" s="159"/>
    </row>
    <row r="18" spans="1:12" ht="12.75">
      <c r="A18" s="159"/>
      <c r="B18" s="163" t="s">
        <v>100</v>
      </c>
      <c r="C18" s="159" t="s">
        <v>101</v>
      </c>
      <c r="D18" s="159"/>
      <c r="E18" s="159"/>
      <c r="F18" s="159"/>
      <c r="G18" s="159"/>
      <c r="H18" s="159"/>
      <c r="I18" s="159"/>
      <c r="J18" s="159"/>
      <c r="K18" s="159"/>
      <c r="L18" s="159"/>
    </row>
    <row r="19" spans="1:12" ht="12.75">
      <c r="A19" s="159"/>
      <c r="B19" s="163" t="s">
        <v>102</v>
      </c>
      <c r="C19" s="159" t="s">
        <v>103</v>
      </c>
      <c r="D19" s="159"/>
      <c r="E19" s="159"/>
      <c r="F19" s="159"/>
      <c r="G19" s="159"/>
      <c r="H19" s="159"/>
      <c r="I19" s="159"/>
      <c r="J19" s="159"/>
      <c r="K19" s="159"/>
      <c r="L19" s="159"/>
    </row>
    <row r="20" spans="1:12" ht="12.75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</row>
    <row r="21" spans="1:12" ht="12.75">
      <c r="A21" s="159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</row>
    <row r="22" spans="1:12" ht="12.75">
      <c r="A22" s="159"/>
      <c r="B22" s="165" t="s">
        <v>105</v>
      </c>
      <c r="C22" s="159"/>
      <c r="D22" s="165"/>
      <c r="E22" s="159"/>
      <c r="F22" s="178"/>
      <c r="G22" s="159"/>
      <c r="H22" s="159"/>
      <c r="I22" s="159"/>
      <c r="J22" s="159"/>
      <c r="K22" s="159"/>
      <c r="L22" s="159"/>
    </row>
    <row r="23" spans="1:12" ht="12.75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</row>
    <row r="24" spans="1:12" ht="12.75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</row>
  </sheetData>
  <sheetProtection password="C7D1" sheet="1" objects="1" scenarios="1"/>
  <printOptions/>
  <pageMargins left="0.75" right="0.75" top="1" bottom="1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"/>
  <dimension ref="A1:B30"/>
  <sheetViews>
    <sheetView workbookViewId="0" topLeftCell="A1">
      <selection activeCell="A1" sqref="A1"/>
    </sheetView>
  </sheetViews>
  <sheetFormatPr defaultColWidth="11.421875" defaultRowHeight="12.75"/>
  <cols>
    <col min="1" max="2" width="7.7109375" style="2" customWidth="1"/>
    <col min="3" max="16384" width="11.421875" style="3" customWidth="1"/>
  </cols>
  <sheetData>
    <row r="1" spans="1:2" ht="12.75">
      <c r="A1" s="1" t="s">
        <v>46</v>
      </c>
      <c r="B1" s="1" t="s">
        <v>47</v>
      </c>
    </row>
    <row r="2" spans="1:2" ht="12.75">
      <c r="A2" s="1">
        <v>160</v>
      </c>
      <c r="B2" s="1">
        <v>170</v>
      </c>
    </row>
    <row r="3" spans="1:2" ht="12.75">
      <c r="A3" s="1">
        <v>161</v>
      </c>
      <c r="B3" s="1">
        <v>171</v>
      </c>
    </row>
    <row r="4" spans="1:2" ht="12.75">
      <c r="A4" s="1">
        <v>163</v>
      </c>
      <c r="B4" s="1">
        <v>171</v>
      </c>
    </row>
    <row r="5" spans="1:2" ht="12.75">
      <c r="A5" s="1">
        <v>163</v>
      </c>
      <c r="B5" s="1">
        <v>160</v>
      </c>
    </row>
    <row r="6" spans="1:2" ht="12.75">
      <c r="A6" s="1">
        <v>164</v>
      </c>
      <c r="B6" s="1">
        <v>172</v>
      </c>
    </row>
    <row r="7" spans="1:2" ht="12.75">
      <c r="A7" s="1">
        <v>167</v>
      </c>
      <c r="B7" s="1">
        <v>170</v>
      </c>
    </row>
    <row r="8" spans="1:2" ht="12.75">
      <c r="A8" s="1">
        <v>167</v>
      </c>
      <c r="B8" s="1">
        <v>170</v>
      </c>
    </row>
    <row r="9" spans="1:2" ht="12.75">
      <c r="A9" s="1">
        <v>168</v>
      </c>
      <c r="B9" s="1">
        <v>170</v>
      </c>
    </row>
    <row r="10" spans="1:2" ht="12.75">
      <c r="A10" s="1">
        <v>168</v>
      </c>
      <c r="B10" s="1">
        <v>169</v>
      </c>
    </row>
    <row r="11" spans="1:2" ht="12.75">
      <c r="A11" s="1">
        <v>169</v>
      </c>
      <c r="B11" s="1">
        <v>173</v>
      </c>
    </row>
    <row r="12" spans="1:2" ht="12.75">
      <c r="A12" s="1">
        <v>165</v>
      </c>
      <c r="B12" s="1">
        <v>164</v>
      </c>
    </row>
    <row r="13" spans="1:2" ht="12.75">
      <c r="A13" s="1">
        <v>170</v>
      </c>
      <c r="B13" s="1">
        <v>174</v>
      </c>
    </row>
    <row r="14" spans="1:2" ht="12.75">
      <c r="A14" s="1">
        <v>170</v>
      </c>
      <c r="B14" s="1">
        <v>170</v>
      </c>
    </row>
    <row r="15" spans="1:2" ht="12.75">
      <c r="A15" s="1">
        <v>170</v>
      </c>
      <c r="B15" s="1">
        <v>174</v>
      </c>
    </row>
    <row r="16" spans="1:2" ht="12.75">
      <c r="A16" s="1">
        <v>170</v>
      </c>
      <c r="B16" s="1">
        <v>173</v>
      </c>
    </row>
    <row r="17" spans="1:2" ht="12.75">
      <c r="A17" s="1">
        <v>171</v>
      </c>
      <c r="B17" s="1">
        <v>175</v>
      </c>
    </row>
    <row r="18" spans="1:2" ht="12.75">
      <c r="A18" s="1">
        <v>172</v>
      </c>
      <c r="B18" s="1">
        <v>171</v>
      </c>
    </row>
    <row r="19" spans="1:2" ht="12.75">
      <c r="A19" s="1">
        <v>172</v>
      </c>
      <c r="B19" s="1">
        <v>172</v>
      </c>
    </row>
    <row r="20" spans="1:2" ht="12.75">
      <c r="A20" s="1">
        <v>172</v>
      </c>
      <c r="B20" s="1">
        <v>172</v>
      </c>
    </row>
    <row r="21" spans="1:2" ht="12.75">
      <c r="A21" s="1">
        <v>174</v>
      </c>
      <c r="B21" s="1">
        <v>173</v>
      </c>
    </row>
    <row r="22" spans="1:2" ht="12.75">
      <c r="A22" s="1">
        <v>174</v>
      </c>
      <c r="B22" s="1">
        <v>180</v>
      </c>
    </row>
    <row r="23" spans="1:2" ht="12.75">
      <c r="A23" s="1">
        <v>174</v>
      </c>
      <c r="B23" s="1">
        <v>177</v>
      </c>
    </row>
    <row r="24" spans="1:2" ht="12.75">
      <c r="A24" s="1">
        <v>175</v>
      </c>
      <c r="B24" s="1">
        <v>179</v>
      </c>
    </row>
    <row r="25" spans="1:2" ht="12.75">
      <c r="A25" s="1">
        <v>177</v>
      </c>
      <c r="B25" s="1">
        <v>179</v>
      </c>
    </row>
    <row r="26" spans="1:2" ht="12.75">
      <c r="A26" s="1">
        <v>178</v>
      </c>
      <c r="B26" s="1">
        <v>177</v>
      </c>
    </row>
    <row r="27" spans="1:2" ht="12.75">
      <c r="A27" s="1">
        <v>178</v>
      </c>
      <c r="B27" s="1">
        <v>180</v>
      </c>
    </row>
    <row r="28" spans="1:2" ht="12.75">
      <c r="A28" s="1">
        <v>179</v>
      </c>
      <c r="B28" s="1">
        <v>176</v>
      </c>
    </row>
    <row r="29" spans="1:2" ht="12.75">
      <c r="A29" s="1">
        <v>181</v>
      </c>
      <c r="B29" s="1">
        <v>180</v>
      </c>
    </row>
    <row r="30" spans="1:2" ht="12.75">
      <c r="A30" s="1">
        <v>182</v>
      </c>
      <c r="B30" s="1">
        <v>187</v>
      </c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8"/>
  <dimension ref="A1:B11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4" customWidth="1"/>
  </cols>
  <sheetData>
    <row r="1" spans="1:2" ht="12.75">
      <c r="A1" s="1">
        <v>10</v>
      </c>
      <c r="B1" s="1">
        <v>8.04</v>
      </c>
    </row>
    <row r="2" spans="1:2" ht="12.75">
      <c r="A2" s="1">
        <v>8</v>
      </c>
      <c r="B2" s="1">
        <v>6.95</v>
      </c>
    </row>
    <row r="3" spans="1:2" ht="12.75">
      <c r="A3" s="1">
        <v>13</v>
      </c>
      <c r="B3" s="1">
        <v>7.58</v>
      </c>
    </row>
    <row r="4" spans="1:2" ht="12.75">
      <c r="A4" s="1">
        <v>9</v>
      </c>
      <c r="B4" s="1">
        <v>8.81</v>
      </c>
    </row>
    <row r="5" spans="1:2" ht="12.75">
      <c r="A5" s="1">
        <v>11</v>
      </c>
      <c r="B5" s="1">
        <v>8.33</v>
      </c>
    </row>
    <row r="6" spans="1:2" ht="12.75">
      <c r="A6" s="1">
        <v>14</v>
      </c>
      <c r="B6" s="1">
        <v>9.96</v>
      </c>
    </row>
    <row r="7" spans="1:2" ht="12.75">
      <c r="A7" s="1">
        <v>6</v>
      </c>
      <c r="B7" s="1">
        <v>7.24</v>
      </c>
    </row>
    <row r="8" spans="1:2" ht="12.75">
      <c r="A8" s="1">
        <v>4</v>
      </c>
      <c r="B8" s="1">
        <v>4.26</v>
      </c>
    </row>
    <row r="9" spans="1:2" ht="12.75">
      <c r="A9" s="1">
        <v>12</v>
      </c>
      <c r="B9" s="1">
        <v>10.84</v>
      </c>
    </row>
    <row r="10" spans="1:2" ht="12.75">
      <c r="A10" s="1">
        <v>7</v>
      </c>
      <c r="B10" s="1">
        <v>4.82</v>
      </c>
    </row>
    <row r="11" spans="1:2" ht="12.75">
      <c r="A11" s="1">
        <v>5</v>
      </c>
      <c r="B11" s="1">
        <v>5.68</v>
      </c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/>
  <dimension ref="A1:B11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5" customWidth="1"/>
  </cols>
  <sheetData>
    <row r="1" spans="1:2" ht="12.75">
      <c r="A1" s="1">
        <v>10</v>
      </c>
      <c r="B1" s="1">
        <v>9.14</v>
      </c>
    </row>
    <row r="2" spans="1:2" ht="12.75">
      <c r="A2" s="1">
        <v>8</v>
      </c>
      <c r="B2" s="1">
        <v>8.14</v>
      </c>
    </row>
    <row r="3" spans="1:2" ht="12.75">
      <c r="A3" s="1">
        <v>13</v>
      </c>
      <c r="B3" s="1">
        <v>8.74</v>
      </c>
    </row>
    <row r="4" spans="1:2" ht="12.75">
      <c r="A4" s="1">
        <v>9</v>
      </c>
      <c r="B4" s="1">
        <v>8.77</v>
      </c>
    </row>
    <row r="5" spans="1:2" ht="12.75">
      <c r="A5" s="1">
        <v>11</v>
      </c>
      <c r="B5" s="1">
        <v>9.26</v>
      </c>
    </row>
    <row r="6" spans="1:2" ht="12.75">
      <c r="A6" s="1">
        <v>14</v>
      </c>
      <c r="B6" s="1">
        <v>8.1</v>
      </c>
    </row>
    <row r="7" spans="1:2" ht="12.75">
      <c r="A7" s="1">
        <v>6</v>
      </c>
      <c r="B7" s="1">
        <v>6.13</v>
      </c>
    </row>
    <row r="8" spans="1:2" ht="12.75">
      <c r="A8" s="1">
        <v>4</v>
      </c>
      <c r="B8" s="1">
        <v>3.1</v>
      </c>
    </row>
    <row r="9" spans="1:2" ht="12.75">
      <c r="A9" s="1">
        <v>12</v>
      </c>
      <c r="B9" s="1">
        <v>9.13</v>
      </c>
    </row>
    <row r="10" spans="1:2" ht="12.75">
      <c r="A10" s="1">
        <v>7</v>
      </c>
      <c r="B10" s="1">
        <v>7.26</v>
      </c>
    </row>
    <row r="11" spans="1:2" ht="12.75">
      <c r="A11" s="1">
        <v>5</v>
      </c>
      <c r="B11" s="1">
        <v>4.74</v>
      </c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0"/>
  <dimension ref="A1:B11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6" customWidth="1"/>
  </cols>
  <sheetData>
    <row r="1" spans="1:2" ht="12.75">
      <c r="A1" s="1">
        <v>8</v>
      </c>
      <c r="B1" s="1">
        <v>6.58</v>
      </c>
    </row>
    <row r="2" spans="1:2" ht="12.75">
      <c r="A2" s="1">
        <v>8</v>
      </c>
      <c r="B2" s="1">
        <v>5.76</v>
      </c>
    </row>
    <row r="3" spans="1:2" ht="12.75">
      <c r="A3" s="1">
        <v>8</v>
      </c>
      <c r="B3" s="1">
        <v>7.71</v>
      </c>
    </row>
    <row r="4" spans="1:2" ht="12.75">
      <c r="A4" s="1">
        <v>8</v>
      </c>
      <c r="B4" s="1">
        <v>8.84</v>
      </c>
    </row>
    <row r="5" spans="1:2" ht="12.75">
      <c r="A5" s="1">
        <v>8</v>
      </c>
      <c r="B5" s="1">
        <v>8.47</v>
      </c>
    </row>
    <row r="6" spans="1:2" ht="12.75">
      <c r="A6" s="1">
        <v>8</v>
      </c>
      <c r="B6" s="1">
        <v>7.04</v>
      </c>
    </row>
    <row r="7" spans="1:2" ht="12.75">
      <c r="A7" s="1">
        <v>8</v>
      </c>
      <c r="B7" s="1">
        <v>5.25</v>
      </c>
    </row>
    <row r="8" spans="1:2" ht="12.75">
      <c r="A8" s="1">
        <v>8</v>
      </c>
      <c r="B8" s="1">
        <v>5.56</v>
      </c>
    </row>
    <row r="9" spans="1:2" ht="12.75">
      <c r="A9" s="1">
        <v>8</v>
      </c>
      <c r="B9" s="1">
        <v>7.91</v>
      </c>
    </row>
    <row r="10" spans="1:2" ht="12.75">
      <c r="A10" s="1">
        <v>8</v>
      </c>
      <c r="B10" s="1">
        <v>6.89</v>
      </c>
    </row>
    <row r="11" spans="1:2" ht="12.75">
      <c r="A11" s="1">
        <v>19</v>
      </c>
      <c r="B11" s="1">
        <v>12.5</v>
      </c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T202"/>
  <sheetViews>
    <sheetView showGridLines="0" workbookViewId="0" topLeftCell="A1">
      <selection activeCell="B3" sqref="B3"/>
    </sheetView>
  </sheetViews>
  <sheetFormatPr defaultColWidth="11.421875" defaultRowHeight="12.75"/>
  <cols>
    <col min="1" max="1" width="0.85546875" style="109" customWidth="1"/>
    <col min="2" max="2" width="8.28125" style="170" bestFit="1" customWidth="1"/>
    <col min="3" max="3" width="1.1484375" style="109" customWidth="1"/>
    <col min="4" max="4" width="10.7109375" style="109" hidden="1" customWidth="1"/>
    <col min="5" max="5" width="8.7109375" style="109" hidden="1" customWidth="1"/>
    <col min="6" max="6" width="6.28125" style="109" customWidth="1"/>
    <col min="7" max="7" width="8.140625" style="109" bestFit="1" customWidth="1"/>
    <col min="8" max="8" width="9.8515625" style="109" customWidth="1"/>
    <col min="9" max="10" width="12.140625" style="109" customWidth="1"/>
    <col min="11" max="11" width="11.140625" style="109" customWidth="1"/>
    <col min="12" max="12" width="14.140625" style="109" customWidth="1"/>
    <col min="13" max="13" width="0.85546875" style="109" customWidth="1"/>
    <col min="14" max="14" width="7.57421875" style="109" customWidth="1"/>
    <col min="15" max="15" width="5.8515625" style="109" customWidth="1"/>
    <col min="16" max="16" width="9.00390625" style="115" customWidth="1"/>
    <col min="17" max="18" width="4.00390625" style="114" customWidth="1"/>
    <col min="19" max="19" width="11.421875" style="115" customWidth="1"/>
    <col min="20" max="16384" width="11.421875" style="109" customWidth="1"/>
  </cols>
  <sheetData>
    <row r="1" spans="1:20" s="17" customFormat="1" ht="6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71"/>
      <c r="Q1" s="102"/>
      <c r="R1" s="102"/>
      <c r="S1" s="103"/>
      <c r="T1" s="9"/>
    </row>
    <row r="2" spans="1:20" s="106" customFormat="1" ht="27" customHeight="1">
      <c r="A2" s="104"/>
      <c r="B2" s="7" t="s">
        <v>51</v>
      </c>
      <c r="C2" s="8"/>
      <c r="D2" s="9"/>
      <c r="E2" s="8"/>
      <c r="F2" s="7" t="s">
        <v>0</v>
      </c>
      <c r="G2" s="7" t="s">
        <v>50</v>
      </c>
      <c r="H2" s="7" t="s">
        <v>52</v>
      </c>
      <c r="I2" s="104"/>
      <c r="J2" s="104"/>
      <c r="K2" s="104"/>
      <c r="L2" s="104"/>
      <c r="M2" s="104"/>
      <c r="N2" s="105"/>
      <c r="O2" s="105"/>
      <c r="P2" s="171"/>
      <c r="Q2" s="102"/>
      <c r="R2" s="102"/>
      <c r="S2" s="103"/>
      <c r="T2" s="9"/>
    </row>
    <row r="3" spans="1:20" ht="12.75">
      <c r="A3" s="105"/>
      <c r="B3" s="166"/>
      <c r="C3" s="105"/>
      <c r="D3" s="105">
        <f>IF(B3="","",SMALL($B$3:$B$99,ROW()-2))</f>
      </c>
      <c r="E3" s="105"/>
      <c r="F3" s="107">
        <f>D3</f>
      </c>
      <c r="G3" s="107">
        <f aca="true" t="shared" si="0" ref="G3:G17">IF(F3="","",COUNTIF(D$3:D$99,F3))</f>
      </c>
      <c r="H3" s="107">
        <f aca="true" t="shared" si="1" ref="H3:H17">IF(G3="","",G3/F$20)</f>
      </c>
      <c r="I3" s="105"/>
      <c r="J3" s="105"/>
      <c r="K3" s="105"/>
      <c r="L3" s="105"/>
      <c r="M3" s="105"/>
      <c r="N3" s="9"/>
      <c r="O3" s="108" t="s">
        <v>48</v>
      </c>
      <c r="P3" s="103"/>
      <c r="Q3" s="102" t="b">
        <f>IF(ISNUMBER(F3),F3)</f>
        <v>0</v>
      </c>
      <c r="R3" s="102" t="b">
        <f>IF(ISNUMBER(G3),G3)</f>
        <v>0</v>
      </c>
      <c r="S3" s="103"/>
      <c r="T3" s="9"/>
    </row>
    <row r="4" spans="1:20" ht="12.75">
      <c r="A4" s="105"/>
      <c r="B4" s="166"/>
      <c r="C4" s="105"/>
      <c r="D4" s="105">
        <f aca="true" t="shared" si="2" ref="D4:D19">IF(B4="","",SMALL($B$3:$B$99,ROW()-2))</f>
      </c>
      <c r="E4" s="105">
        <f aca="true" t="shared" si="3" ref="E4:E20">IF(E3=F$20,F$20,MATCH(F3,D$3:D$99,1))</f>
        <v>0</v>
      </c>
      <c r="F4" s="107">
        <f aca="true" t="shared" si="4" ref="F4:F18">IF(E4=F$20,"",INDEX(D$3:D$99,E4+1))</f>
      </c>
      <c r="G4" s="107">
        <f t="shared" si="0"/>
      </c>
      <c r="H4" s="107">
        <f t="shared" si="1"/>
      </c>
      <c r="I4" s="105"/>
      <c r="J4" s="105"/>
      <c r="K4" s="105"/>
      <c r="L4" s="105"/>
      <c r="M4" s="105"/>
      <c r="N4" s="11" t="s">
        <v>9</v>
      </c>
      <c r="O4" s="12"/>
      <c r="P4" s="103"/>
      <c r="Q4" s="102" t="b">
        <f aca="true" t="shared" si="5" ref="Q4:R17">IF(ISNUMBER(F4),F4,Q3)</f>
        <v>0</v>
      </c>
      <c r="R4" s="102" t="b">
        <f t="shared" si="5"/>
        <v>0</v>
      </c>
      <c r="S4" s="103"/>
      <c r="T4" s="9"/>
    </row>
    <row r="5" spans="1:20" ht="12.75">
      <c r="A5" s="105"/>
      <c r="B5" s="166"/>
      <c r="C5" s="105"/>
      <c r="D5" s="105">
        <f t="shared" si="2"/>
      </c>
      <c r="E5" s="105">
        <f t="shared" si="3"/>
        <v>0</v>
      </c>
      <c r="F5" s="107">
        <f t="shared" si="4"/>
      </c>
      <c r="G5" s="107">
        <f t="shared" si="0"/>
      </c>
      <c r="H5" s="107">
        <f t="shared" si="1"/>
      </c>
      <c r="I5" s="105"/>
      <c r="J5" s="105"/>
      <c r="K5" s="105"/>
      <c r="L5" s="105"/>
      <c r="M5" s="105"/>
      <c r="N5" s="11" t="s">
        <v>10</v>
      </c>
      <c r="O5" s="12"/>
      <c r="P5" s="103"/>
      <c r="Q5" s="102" t="b">
        <f t="shared" si="5"/>
        <v>0</v>
      </c>
      <c r="R5" s="102" t="b">
        <f t="shared" si="5"/>
        <v>0</v>
      </c>
      <c r="S5" s="103"/>
      <c r="T5" s="9"/>
    </row>
    <row r="6" spans="1:20" ht="12.75">
      <c r="A6" s="105"/>
      <c r="B6" s="166"/>
      <c r="C6" s="105"/>
      <c r="D6" s="105">
        <f t="shared" si="2"/>
      </c>
      <c r="E6" s="105">
        <f t="shared" si="3"/>
        <v>0</v>
      </c>
      <c r="F6" s="107">
        <f t="shared" si="4"/>
      </c>
      <c r="G6" s="107">
        <f t="shared" si="0"/>
      </c>
      <c r="H6" s="107">
        <f t="shared" si="1"/>
      </c>
      <c r="I6" s="105"/>
      <c r="J6" s="105"/>
      <c r="K6" s="105"/>
      <c r="L6" s="105"/>
      <c r="M6" s="105"/>
      <c r="N6" s="11" t="s">
        <v>49</v>
      </c>
      <c r="O6" s="12"/>
      <c r="P6" s="103"/>
      <c r="Q6" s="102" t="b">
        <f t="shared" si="5"/>
        <v>0</v>
      </c>
      <c r="R6" s="102" t="b">
        <f t="shared" si="5"/>
        <v>0</v>
      </c>
      <c r="S6" s="103"/>
      <c r="T6" s="9"/>
    </row>
    <row r="7" spans="1:20" ht="12.75">
      <c r="A7" s="105"/>
      <c r="B7" s="166"/>
      <c r="C7" s="105"/>
      <c r="D7" s="105">
        <f t="shared" si="2"/>
      </c>
      <c r="E7" s="105">
        <f t="shared" si="3"/>
        <v>0</v>
      </c>
      <c r="F7" s="107">
        <f t="shared" si="4"/>
      </c>
      <c r="G7" s="107">
        <f t="shared" si="0"/>
      </c>
      <c r="H7" s="107">
        <f t="shared" si="1"/>
      </c>
      <c r="I7" s="105"/>
      <c r="J7" s="105"/>
      <c r="K7" s="105"/>
      <c r="L7" s="105"/>
      <c r="M7" s="105"/>
      <c r="N7" s="105"/>
      <c r="O7" s="105"/>
      <c r="P7" s="103"/>
      <c r="Q7" s="102" t="b">
        <f t="shared" si="5"/>
        <v>0</v>
      </c>
      <c r="R7" s="102" t="b">
        <f t="shared" si="5"/>
        <v>0</v>
      </c>
      <c r="S7" s="103"/>
      <c r="T7" s="9"/>
    </row>
    <row r="8" spans="1:20" ht="12.75">
      <c r="A8" s="105"/>
      <c r="B8" s="166"/>
      <c r="C8" s="105"/>
      <c r="D8" s="105">
        <f t="shared" si="2"/>
      </c>
      <c r="E8" s="105">
        <f t="shared" si="3"/>
        <v>0</v>
      </c>
      <c r="F8" s="107">
        <f t="shared" si="4"/>
      </c>
      <c r="G8" s="107">
        <f t="shared" si="0"/>
      </c>
      <c r="H8" s="107">
        <f t="shared" si="1"/>
      </c>
      <c r="I8" s="105"/>
      <c r="J8" s="105"/>
      <c r="K8" s="105"/>
      <c r="L8" s="105"/>
      <c r="M8" s="105"/>
      <c r="N8" s="105"/>
      <c r="O8" s="105"/>
      <c r="P8" s="103"/>
      <c r="Q8" s="102" t="b">
        <f t="shared" si="5"/>
        <v>0</v>
      </c>
      <c r="R8" s="102" t="b">
        <f t="shared" si="5"/>
        <v>0</v>
      </c>
      <c r="S8" s="103"/>
      <c r="T8" s="9"/>
    </row>
    <row r="9" spans="1:20" ht="12.75">
      <c r="A9" s="105"/>
      <c r="B9" s="166"/>
      <c r="C9" s="105"/>
      <c r="D9" s="105">
        <f t="shared" si="2"/>
      </c>
      <c r="E9" s="105">
        <f t="shared" si="3"/>
        <v>0</v>
      </c>
      <c r="F9" s="107">
        <f t="shared" si="4"/>
      </c>
      <c r="G9" s="107">
        <f t="shared" si="0"/>
      </c>
      <c r="H9" s="107">
        <f t="shared" si="1"/>
      </c>
      <c r="I9" s="105"/>
      <c r="J9" s="105"/>
      <c r="K9" s="105"/>
      <c r="L9" s="105"/>
      <c r="M9" s="105"/>
      <c r="N9" s="105"/>
      <c r="O9" s="105"/>
      <c r="P9" s="103"/>
      <c r="Q9" s="102" t="b">
        <f t="shared" si="5"/>
        <v>0</v>
      </c>
      <c r="R9" s="102" t="b">
        <f t="shared" si="5"/>
        <v>0</v>
      </c>
      <c r="S9" s="103"/>
      <c r="T9" s="9"/>
    </row>
    <row r="10" spans="1:20" ht="12.75">
      <c r="A10" s="105"/>
      <c r="B10" s="166"/>
      <c r="C10" s="105"/>
      <c r="D10" s="105">
        <f t="shared" si="2"/>
      </c>
      <c r="E10" s="105">
        <f t="shared" si="3"/>
        <v>0</v>
      </c>
      <c r="F10" s="107">
        <f t="shared" si="4"/>
      </c>
      <c r="G10" s="107">
        <f t="shared" si="0"/>
      </c>
      <c r="H10" s="107">
        <f t="shared" si="1"/>
      </c>
      <c r="I10" s="105"/>
      <c r="J10" s="105"/>
      <c r="K10" s="105"/>
      <c r="L10" s="105"/>
      <c r="M10" s="105"/>
      <c r="N10" s="105"/>
      <c r="O10" s="105"/>
      <c r="P10" s="103"/>
      <c r="Q10" s="102" t="b">
        <f t="shared" si="5"/>
        <v>0</v>
      </c>
      <c r="R10" s="102" t="b">
        <f t="shared" si="5"/>
        <v>0</v>
      </c>
      <c r="S10" s="103"/>
      <c r="T10" s="9"/>
    </row>
    <row r="11" spans="1:20" ht="12.75">
      <c r="A11" s="105"/>
      <c r="B11" s="166"/>
      <c r="C11" s="105"/>
      <c r="D11" s="105">
        <f t="shared" si="2"/>
      </c>
      <c r="E11" s="105">
        <f t="shared" si="3"/>
        <v>0</v>
      </c>
      <c r="F11" s="107">
        <f t="shared" si="4"/>
      </c>
      <c r="G11" s="107">
        <f t="shared" si="0"/>
      </c>
      <c r="H11" s="107">
        <f t="shared" si="1"/>
      </c>
      <c r="I11" s="105"/>
      <c r="J11" s="105"/>
      <c r="K11" s="105"/>
      <c r="L11" s="105"/>
      <c r="M11" s="105"/>
      <c r="N11" s="105"/>
      <c r="O11" s="105"/>
      <c r="P11" s="103"/>
      <c r="Q11" s="102" t="b">
        <f t="shared" si="5"/>
        <v>0</v>
      </c>
      <c r="R11" s="102" t="b">
        <f t="shared" si="5"/>
        <v>0</v>
      </c>
      <c r="S11" s="103"/>
      <c r="T11" s="9"/>
    </row>
    <row r="12" spans="1:20" ht="12.75">
      <c r="A12" s="105"/>
      <c r="B12" s="166"/>
      <c r="C12" s="105"/>
      <c r="D12" s="105">
        <f t="shared" si="2"/>
      </c>
      <c r="E12" s="105">
        <f t="shared" si="3"/>
        <v>0</v>
      </c>
      <c r="F12" s="107">
        <f t="shared" si="4"/>
      </c>
      <c r="G12" s="107">
        <f t="shared" si="0"/>
      </c>
      <c r="H12" s="107">
        <f t="shared" si="1"/>
      </c>
      <c r="I12" s="105"/>
      <c r="J12" s="105"/>
      <c r="K12" s="105"/>
      <c r="L12" s="105"/>
      <c r="M12" s="105"/>
      <c r="N12" s="105"/>
      <c r="O12" s="105"/>
      <c r="P12" s="103"/>
      <c r="Q12" s="102" t="b">
        <f t="shared" si="5"/>
        <v>0</v>
      </c>
      <c r="R12" s="102" t="b">
        <f t="shared" si="5"/>
        <v>0</v>
      </c>
      <c r="S12" s="103"/>
      <c r="T12" s="9"/>
    </row>
    <row r="13" spans="1:20" ht="12.75">
      <c r="A13" s="105"/>
      <c r="B13" s="166"/>
      <c r="C13" s="105"/>
      <c r="D13" s="105">
        <f t="shared" si="2"/>
      </c>
      <c r="E13" s="105">
        <f t="shared" si="3"/>
        <v>0</v>
      </c>
      <c r="F13" s="107">
        <f t="shared" si="4"/>
      </c>
      <c r="G13" s="107">
        <f t="shared" si="0"/>
      </c>
      <c r="H13" s="107">
        <f t="shared" si="1"/>
      </c>
      <c r="I13" s="105"/>
      <c r="J13" s="105"/>
      <c r="K13" s="105"/>
      <c r="L13" s="105"/>
      <c r="M13" s="105"/>
      <c r="N13" s="105"/>
      <c r="O13" s="105"/>
      <c r="P13" s="103"/>
      <c r="Q13" s="102" t="b">
        <f t="shared" si="5"/>
        <v>0</v>
      </c>
      <c r="R13" s="102" t="b">
        <f t="shared" si="5"/>
        <v>0</v>
      </c>
      <c r="S13" s="103"/>
      <c r="T13" s="9"/>
    </row>
    <row r="14" spans="1:20" ht="12.75">
      <c r="A14" s="105"/>
      <c r="B14" s="166"/>
      <c r="C14" s="105"/>
      <c r="D14" s="105">
        <f t="shared" si="2"/>
      </c>
      <c r="E14" s="105">
        <f t="shared" si="3"/>
        <v>0</v>
      </c>
      <c r="F14" s="107">
        <f t="shared" si="4"/>
      </c>
      <c r="G14" s="107">
        <f t="shared" si="0"/>
      </c>
      <c r="H14" s="107">
        <f t="shared" si="1"/>
      </c>
      <c r="I14" s="105"/>
      <c r="J14" s="105"/>
      <c r="K14" s="105"/>
      <c r="L14" s="105"/>
      <c r="M14" s="105"/>
      <c r="N14" s="105"/>
      <c r="O14" s="105"/>
      <c r="P14" s="103"/>
      <c r="Q14" s="102" t="b">
        <f t="shared" si="5"/>
        <v>0</v>
      </c>
      <c r="R14" s="102" t="b">
        <f t="shared" si="5"/>
        <v>0</v>
      </c>
      <c r="S14" s="103"/>
      <c r="T14" s="9"/>
    </row>
    <row r="15" spans="1:20" ht="12.75">
      <c r="A15" s="105"/>
      <c r="B15" s="166"/>
      <c r="C15" s="105"/>
      <c r="D15" s="105">
        <f t="shared" si="2"/>
      </c>
      <c r="E15" s="105">
        <f t="shared" si="3"/>
        <v>0</v>
      </c>
      <c r="F15" s="107">
        <f t="shared" si="4"/>
      </c>
      <c r="G15" s="107">
        <f t="shared" si="0"/>
      </c>
      <c r="H15" s="107">
        <f t="shared" si="1"/>
      </c>
      <c r="I15" s="105"/>
      <c r="J15" s="105"/>
      <c r="K15" s="105"/>
      <c r="L15" s="105"/>
      <c r="M15" s="105"/>
      <c r="N15" s="105"/>
      <c r="O15" s="105"/>
      <c r="P15" s="103"/>
      <c r="Q15" s="102" t="b">
        <f t="shared" si="5"/>
        <v>0</v>
      </c>
      <c r="R15" s="102" t="b">
        <f t="shared" si="5"/>
        <v>0</v>
      </c>
      <c r="S15" s="103"/>
      <c r="T15" s="9"/>
    </row>
    <row r="16" spans="1:20" ht="12.75">
      <c r="A16" s="105"/>
      <c r="B16" s="166"/>
      <c r="C16" s="105"/>
      <c r="D16" s="105">
        <f t="shared" si="2"/>
      </c>
      <c r="E16" s="105">
        <f t="shared" si="3"/>
        <v>0</v>
      </c>
      <c r="F16" s="107">
        <f t="shared" si="4"/>
      </c>
      <c r="G16" s="107">
        <f t="shared" si="0"/>
      </c>
      <c r="H16" s="107">
        <f t="shared" si="1"/>
      </c>
      <c r="I16" s="11" t="s">
        <v>1</v>
      </c>
      <c r="J16" s="11" t="s">
        <v>2</v>
      </c>
      <c r="K16" s="11" t="s">
        <v>3</v>
      </c>
      <c r="L16" s="11" t="s">
        <v>4</v>
      </c>
      <c r="M16" s="105"/>
      <c r="N16" s="105"/>
      <c r="O16" s="105"/>
      <c r="P16" s="103"/>
      <c r="Q16" s="102" t="b">
        <f t="shared" si="5"/>
        <v>0</v>
      </c>
      <c r="R16" s="102" t="b">
        <f t="shared" si="5"/>
        <v>0</v>
      </c>
      <c r="S16" s="103"/>
      <c r="T16" s="9"/>
    </row>
    <row r="17" spans="1:20" ht="12.75">
      <c r="A17" s="105"/>
      <c r="B17" s="166"/>
      <c r="C17" s="105"/>
      <c r="D17" s="105">
        <f t="shared" si="2"/>
      </c>
      <c r="E17" s="105">
        <f t="shared" si="3"/>
        <v>0</v>
      </c>
      <c r="F17" s="107">
        <f t="shared" si="4"/>
      </c>
      <c r="G17" s="107">
        <f t="shared" si="0"/>
      </c>
      <c r="H17" s="107">
        <f t="shared" si="1"/>
      </c>
      <c r="I17" s="107">
        <f>IF(F20=0,"",AVERAGE($B3:$B99))</f>
      </c>
      <c r="J17" s="107">
        <f>IF(F20=0,"",MEDIAN($B3:$B99))</f>
      </c>
      <c r="K17" s="107">
        <f>IF(F20=0,"",IF(ISERROR(MODE($B3:$B99)),"",MODE($B3:$B99)))</f>
      </c>
      <c r="L17" s="107">
        <f>IF(F20=0,"",STDEVP($B3:$B99))</f>
      </c>
      <c r="M17" s="105"/>
      <c r="N17" s="105"/>
      <c r="O17" s="105"/>
      <c r="P17" s="103"/>
      <c r="Q17" s="102" t="b">
        <f t="shared" si="5"/>
        <v>0</v>
      </c>
      <c r="R17" s="102" t="b">
        <f t="shared" si="5"/>
        <v>0</v>
      </c>
      <c r="S17" s="103"/>
      <c r="T17" s="9"/>
    </row>
    <row r="18" spans="1:20" ht="12.75" customHeight="1">
      <c r="A18" s="105"/>
      <c r="B18" s="166"/>
      <c r="C18" s="105"/>
      <c r="D18" s="105">
        <f t="shared" si="2"/>
      </c>
      <c r="E18" s="105">
        <f t="shared" si="3"/>
        <v>0</v>
      </c>
      <c r="F18" s="120">
        <f t="shared" si="4"/>
      </c>
      <c r="G18" s="119">
        <f>IF(ISERROR(F18),"ERROR: No deixeu espais en blanc entre les dades",IF(F18="","","ERROR: Hi ha massa dades diferents. Agrupeu-les per intervals"))</f>
      </c>
      <c r="H18" s="105"/>
      <c r="I18" s="105"/>
      <c r="J18" s="105"/>
      <c r="K18" s="105"/>
      <c r="L18" s="105"/>
      <c r="M18" s="105"/>
      <c r="N18" s="105"/>
      <c r="O18" s="105"/>
      <c r="P18" s="103"/>
      <c r="Q18" s="102"/>
      <c r="R18" s="102"/>
      <c r="S18" s="103"/>
      <c r="T18" s="9"/>
    </row>
    <row r="19" spans="1:20" ht="12.75" customHeight="1">
      <c r="A19" s="105"/>
      <c r="B19" s="166"/>
      <c r="C19" s="105"/>
      <c r="D19" s="105">
        <f t="shared" si="2"/>
      </c>
      <c r="E19" s="105">
        <f t="shared" si="3"/>
        <v>0</v>
      </c>
      <c r="F19" s="11" t="s">
        <v>5</v>
      </c>
      <c r="G19" s="11" t="s">
        <v>6</v>
      </c>
      <c r="H19" s="110" t="s">
        <v>55</v>
      </c>
      <c r="I19" s="110" t="s">
        <v>56</v>
      </c>
      <c r="J19" s="110" t="s">
        <v>57</v>
      </c>
      <c r="K19" s="11" t="s">
        <v>7</v>
      </c>
      <c r="L19" s="11" t="s">
        <v>8</v>
      </c>
      <c r="M19" s="105"/>
      <c r="N19" s="105"/>
      <c r="O19" s="105"/>
      <c r="P19" s="103"/>
      <c r="Q19" s="102"/>
      <c r="R19" s="102"/>
      <c r="S19" s="103"/>
      <c r="T19" s="9"/>
    </row>
    <row r="20" spans="1:20" ht="12.75">
      <c r="A20" s="105"/>
      <c r="B20" s="166"/>
      <c r="C20" s="105"/>
      <c r="D20" s="105">
        <f aca="true" t="shared" si="6" ref="D20:D35">IF(B20="","",SMALL($B$3:$B$99,ROW()-2))</f>
      </c>
      <c r="E20" s="105">
        <f t="shared" si="3"/>
        <v>0</v>
      </c>
      <c r="F20" s="107">
        <f>COUNT($B3:$B99)</f>
        <v>0</v>
      </c>
      <c r="G20" s="107">
        <f>IF(F20=0,"",L17^2)</f>
      </c>
      <c r="H20" s="111">
        <f>IF(F20=0,"",(FREQUENCY($B$3:$B$99,$I17+$L17)-FREQUENCY($B$3:$B$99,$I17-$L17))/$F20)</f>
      </c>
      <c r="I20" s="111">
        <f>IF(F20=0,"",(FREQUENCY($B$3:$B$99,$I17+2*$L17)-FREQUENCY($B$3:$B$99,$I17-2*$L17))/$F20)</f>
      </c>
      <c r="J20" s="111">
        <f>IF(F20=0,"",(FREQUENCY($B$3:$B$99,$I17+3*$L17)-FREQUENCY($B$3:$B$99,$I17-3*$L17))/$F20)</f>
      </c>
      <c r="K20" s="107">
        <f>IF(F20=0,"",IF(ISERROR(KURT($B3:$B99)),"",KURT($B3:$B99)))</f>
      </c>
      <c r="L20" s="107">
        <f>IF(F20=0,"",IF(ISERROR(SKEW($B3:$B99)),"",SKEW($B3:$B99)))</f>
      </c>
      <c r="M20" s="105"/>
      <c r="N20" s="105"/>
      <c r="O20" s="105"/>
      <c r="P20" s="103"/>
      <c r="Q20" s="102"/>
      <c r="R20" s="102"/>
      <c r="S20" s="103"/>
      <c r="T20" s="9"/>
    </row>
    <row r="21" spans="1:20" ht="12.75">
      <c r="A21" s="105"/>
      <c r="B21" s="166"/>
      <c r="C21" s="105"/>
      <c r="D21" s="105">
        <f t="shared" si="6"/>
      </c>
      <c r="E21" s="105">
        <f>IF(E20=F$20,F$20,MATCH(#REF!,D$3:D$99,1))</f>
        <v>0</v>
      </c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3"/>
      <c r="Q21" s="102"/>
      <c r="R21" s="102"/>
      <c r="S21" s="103"/>
      <c r="T21" s="9"/>
    </row>
    <row r="22" spans="1:20" ht="12.75">
      <c r="A22" s="105"/>
      <c r="B22" s="166"/>
      <c r="C22" s="105"/>
      <c r="D22" s="105">
        <f t="shared" si="6"/>
      </c>
      <c r="E22" s="105">
        <f>IF(E21=F$20,F$20,MATCH(F21,D$3:D$99,1))</f>
        <v>0</v>
      </c>
      <c r="F22" s="11" t="s">
        <v>9</v>
      </c>
      <c r="G22" s="11" t="s">
        <v>70</v>
      </c>
      <c r="H22" s="11" t="s">
        <v>71</v>
      </c>
      <c r="I22" s="11" t="s">
        <v>72</v>
      </c>
      <c r="J22" s="11" t="s">
        <v>10</v>
      </c>
      <c r="K22" s="11" t="s">
        <v>11</v>
      </c>
      <c r="L22" s="11" t="s">
        <v>12</v>
      </c>
      <c r="M22" s="105"/>
      <c r="N22" s="105"/>
      <c r="O22" s="105"/>
      <c r="P22" s="103"/>
      <c r="Q22" s="102"/>
      <c r="R22" s="102"/>
      <c r="S22" s="103"/>
      <c r="T22" s="9"/>
    </row>
    <row r="23" spans="1:20" ht="12.75">
      <c r="A23" s="105"/>
      <c r="B23" s="166"/>
      <c r="C23" s="105"/>
      <c r="D23" s="105">
        <f t="shared" si="6"/>
      </c>
      <c r="E23" s="105">
        <f>IF(E22=F$20,F$20,MATCH(F22,D$3:D$99,1))</f>
        <v>0</v>
      </c>
      <c r="F23" s="107">
        <f>IF(F20=0,"",MIN($B3:$B99))</f>
      </c>
      <c r="G23" s="107">
        <f>IF(F20=0,"",QUARTILE($B3:$B99,1))</f>
      </c>
      <c r="H23" s="107">
        <f>IF(F20=0,"",QUARTILE($B3:$B99,2))</f>
      </c>
      <c r="I23" s="107">
        <f>IF(F20=0,"",QUARTILE($B3:$B99,3))</f>
      </c>
      <c r="J23" s="107">
        <f>IF(F20=0,"",MAX($B3:$B99))</f>
      </c>
      <c r="K23" s="172"/>
      <c r="L23" s="112"/>
      <c r="M23" s="105"/>
      <c r="N23" s="105"/>
      <c r="O23" s="105"/>
      <c r="P23" s="103"/>
      <c r="Q23" s="102"/>
      <c r="R23" s="102"/>
      <c r="S23" s="103"/>
      <c r="T23" s="9"/>
    </row>
    <row r="24" spans="1:20" ht="12.75">
      <c r="A24" s="105"/>
      <c r="B24" s="166"/>
      <c r="C24" s="105"/>
      <c r="D24" s="105">
        <f t="shared" si="6"/>
      </c>
      <c r="E24" s="105">
        <f>IF(E23=F$20,F$20,MATCH(F23,D$3:D$99,1))</f>
        <v>0</v>
      </c>
      <c r="F24" s="105"/>
      <c r="G24" s="105"/>
      <c r="H24" s="105"/>
      <c r="I24" s="105"/>
      <c r="J24" s="105"/>
      <c r="K24" s="107">
        <f>IF(K23="",0,PERCENTILE(B3:B99,K23/100))</f>
        <v>0</v>
      </c>
      <c r="L24" s="113">
        <f>IF(L23="",0,PERCENTRANK(B3:B99,L23))</f>
        <v>0</v>
      </c>
      <c r="M24" s="105"/>
      <c r="N24" s="105"/>
      <c r="O24" s="105"/>
      <c r="P24" s="103"/>
      <c r="Q24" s="102"/>
      <c r="R24" s="102"/>
      <c r="S24" s="103"/>
      <c r="T24" s="9"/>
    </row>
    <row r="25" spans="1:20" ht="12.75">
      <c r="A25" s="105"/>
      <c r="B25" s="166"/>
      <c r="C25" s="105"/>
      <c r="D25" s="105">
        <f t="shared" si="6"/>
      </c>
      <c r="E25" s="105">
        <f>IF(E24=F$20,F$20,MATCH(F24,D$3:D$99,1))</f>
        <v>0</v>
      </c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3"/>
      <c r="Q25" s="102"/>
      <c r="R25" s="102"/>
      <c r="S25" s="103"/>
      <c r="T25" s="9"/>
    </row>
    <row r="26" spans="1:20" ht="12.75">
      <c r="A26" s="105"/>
      <c r="B26" s="166"/>
      <c r="C26" s="105"/>
      <c r="D26" s="105">
        <f t="shared" si="6"/>
      </c>
      <c r="E26" s="105">
        <f>IF(E25=F$20,F$20,MATCH(#REF!,D$3:D$99,1))</f>
        <v>0</v>
      </c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3"/>
      <c r="Q26" s="102"/>
      <c r="R26" s="102"/>
      <c r="S26" s="103"/>
      <c r="T26" s="9"/>
    </row>
    <row r="27" spans="1:20" ht="12.75">
      <c r="A27" s="105"/>
      <c r="B27" s="166"/>
      <c r="C27" s="105"/>
      <c r="D27" s="105">
        <f t="shared" si="6"/>
      </c>
      <c r="E27" s="105">
        <f>IF(E26=F$20,F$20,MATCH(#REF!,D$3:D$99,1))</f>
        <v>0</v>
      </c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3"/>
      <c r="Q27" s="102"/>
      <c r="R27" s="102"/>
      <c r="S27" s="103"/>
      <c r="T27" s="9"/>
    </row>
    <row r="28" spans="1:20" ht="12.75">
      <c r="A28" s="105"/>
      <c r="B28" s="166"/>
      <c r="C28" s="105"/>
      <c r="D28" s="105">
        <f t="shared" si="6"/>
      </c>
      <c r="E28" s="105">
        <f>IF(E27=F$20,F$20,MATCH(#REF!,D$3:D$99,1))</f>
        <v>0</v>
      </c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3"/>
      <c r="Q28" s="102"/>
      <c r="R28" s="102"/>
      <c r="S28" s="103"/>
      <c r="T28" s="9"/>
    </row>
    <row r="29" spans="1:20" ht="12.75">
      <c r="A29" s="105"/>
      <c r="B29" s="166"/>
      <c r="C29" s="105"/>
      <c r="D29" s="105">
        <f t="shared" si="6"/>
      </c>
      <c r="E29" s="105">
        <f>IF(E28=F$20,F$20,MATCH(#REF!,D$3:D$99,1))</f>
        <v>0</v>
      </c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3"/>
      <c r="Q29" s="102"/>
      <c r="R29" s="102"/>
      <c r="S29" s="103"/>
      <c r="T29" s="9"/>
    </row>
    <row r="30" spans="1:20" ht="12.75">
      <c r="A30" s="105"/>
      <c r="B30" s="166"/>
      <c r="C30" s="105"/>
      <c r="D30" s="105">
        <f t="shared" si="6"/>
      </c>
      <c r="E30" s="105">
        <f aca="true" t="shared" si="7" ref="E30:E61">IF(E29=F$20,F$20,MATCH(F29,D$3:D$99,1))</f>
        <v>0</v>
      </c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3"/>
      <c r="Q30" s="102"/>
      <c r="R30" s="102"/>
      <c r="S30" s="103"/>
      <c r="T30" s="9"/>
    </row>
    <row r="31" spans="1:20" ht="12.75">
      <c r="A31" s="105"/>
      <c r="B31" s="166"/>
      <c r="C31" s="105"/>
      <c r="D31" s="105">
        <f t="shared" si="6"/>
      </c>
      <c r="E31" s="105">
        <f t="shared" si="7"/>
        <v>0</v>
      </c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3"/>
      <c r="Q31" s="102"/>
      <c r="R31" s="102"/>
      <c r="S31" s="103"/>
      <c r="T31" s="9"/>
    </row>
    <row r="32" spans="1:20" ht="12.75">
      <c r="A32" s="105"/>
      <c r="B32" s="166"/>
      <c r="C32" s="105"/>
      <c r="D32" s="105">
        <f t="shared" si="6"/>
      </c>
      <c r="E32" s="105">
        <f t="shared" si="7"/>
        <v>0</v>
      </c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3"/>
      <c r="Q32" s="102"/>
      <c r="R32" s="102"/>
      <c r="S32" s="103"/>
      <c r="T32" s="9"/>
    </row>
    <row r="33" spans="1:20" ht="12.75">
      <c r="A33" s="105"/>
      <c r="B33" s="166"/>
      <c r="C33" s="105"/>
      <c r="D33" s="105">
        <f t="shared" si="6"/>
      </c>
      <c r="E33" s="105">
        <f t="shared" si="7"/>
        <v>0</v>
      </c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3"/>
      <c r="Q33" s="102"/>
      <c r="R33" s="102"/>
      <c r="S33" s="103"/>
      <c r="T33" s="9"/>
    </row>
    <row r="34" spans="1:20" ht="12.75">
      <c r="A34" s="105"/>
      <c r="B34" s="166"/>
      <c r="C34" s="105"/>
      <c r="D34" s="105">
        <f t="shared" si="6"/>
      </c>
      <c r="E34" s="105">
        <f t="shared" si="7"/>
        <v>0</v>
      </c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3"/>
      <c r="Q34" s="102"/>
      <c r="R34" s="102"/>
      <c r="S34" s="103"/>
      <c r="T34" s="9"/>
    </row>
    <row r="35" spans="1:20" ht="12.75">
      <c r="A35" s="105"/>
      <c r="B35" s="166"/>
      <c r="C35" s="105"/>
      <c r="D35" s="105">
        <f t="shared" si="6"/>
      </c>
      <c r="E35" s="105">
        <f t="shared" si="7"/>
        <v>0</v>
      </c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3"/>
      <c r="Q35" s="102"/>
      <c r="R35" s="102"/>
      <c r="S35" s="103"/>
      <c r="T35" s="9"/>
    </row>
    <row r="36" spans="1:20" ht="12.75">
      <c r="A36" s="105"/>
      <c r="B36" s="166"/>
      <c r="C36" s="105"/>
      <c r="D36" s="105">
        <f aca="true" t="shared" si="8" ref="D36:D51">IF(B36="","",SMALL($B$3:$B$99,ROW()-2))</f>
      </c>
      <c r="E36" s="105">
        <f t="shared" si="7"/>
        <v>0</v>
      </c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3"/>
      <c r="Q36" s="102"/>
      <c r="R36" s="102"/>
      <c r="S36" s="103"/>
      <c r="T36" s="9"/>
    </row>
    <row r="37" spans="1:20" ht="12.75">
      <c r="A37" s="105"/>
      <c r="B37" s="166"/>
      <c r="C37" s="105"/>
      <c r="D37" s="105">
        <f t="shared" si="8"/>
      </c>
      <c r="E37" s="105">
        <f t="shared" si="7"/>
        <v>0</v>
      </c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3"/>
      <c r="Q37" s="102"/>
      <c r="R37" s="102"/>
      <c r="S37" s="103"/>
      <c r="T37" s="9"/>
    </row>
    <row r="38" spans="1:20" ht="12.75">
      <c r="A38" s="105"/>
      <c r="B38" s="166"/>
      <c r="C38" s="105"/>
      <c r="D38" s="105">
        <f t="shared" si="8"/>
      </c>
      <c r="E38" s="105">
        <f t="shared" si="7"/>
        <v>0</v>
      </c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3"/>
      <c r="Q38" s="102"/>
      <c r="R38" s="102"/>
      <c r="S38" s="103"/>
      <c r="T38" s="9"/>
    </row>
    <row r="39" spans="1:20" ht="12.75">
      <c r="A39" s="105"/>
      <c r="B39" s="166"/>
      <c r="C39" s="105"/>
      <c r="D39" s="105">
        <f t="shared" si="8"/>
      </c>
      <c r="E39" s="105">
        <f t="shared" si="7"/>
        <v>0</v>
      </c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3"/>
      <c r="Q39" s="102"/>
      <c r="R39" s="102"/>
      <c r="S39" s="103"/>
      <c r="T39" s="9"/>
    </row>
    <row r="40" spans="1:20" ht="12.75">
      <c r="A40" s="105"/>
      <c r="B40" s="166"/>
      <c r="C40" s="105"/>
      <c r="D40" s="105">
        <f t="shared" si="8"/>
      </c>
      <c r="E40" s="105">
        <f t="shared" si="7"/>
        <v>0</v>
      </c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3"/>
      <c r="Q40" s="102"/>
      <c r="R40" s="102"/>
      <c r="S40" s="103"/>
      <c r="T40" s="9"/>
    </row>
    <row r="41" spans="1:20" ht="12.75">
      <c r="A41" s="105"/>
      <c r="B41" s="166"/>
      <c r="C41" s="105"/>
      <c r="D41" s="105">
        <f t="shared" si="8"/>
      </c>
      <c r="E41" s="105">
        <f t="shared" si="7"/>
        <v>0</v>
      </c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3"/>
      <c r="Q41" s="102"/>
      <c r="R41" s="102"/>
      <c r="S41" s="103"/>
      <c r="T41" s="9"/>
    </row>
    <row r="42" spans="1:20" ht="12.75">
      <c r="A42" s="105"/>
      <c r="B42" s="166"/>
      <c r="C42" s="105"/>
      <c r="D42" s="105">
        <f t="shared" si="8"/>
      </c>
      <c r="E42" s="105">
        <f t="shared" si="7"/>
        <v>0</v>
      </c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3"/>
      <c r="Q42" s="102"/>
      <c r="R42" s="102"/>
      <c r="S42" s="103"/>
      <c r="T42" s="9"/>
    </row>
    <row r="43" spans="1:20" ht="12.75">
      <c r="A43" s="105"/>
      <c r="B43" s="166"/>
      <c r="C43" s="105"/>
      <c r="D43" s="105">
        <f t="shared" si="8"/>
      </c>
      <c r="E43" s="105">
        <f t="shared" si="7"/>
        <v>0</v>
      </c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3"/>
      <c r="Q43" s="102"/>
      <c r="R43" s="102"/>
      <c r="S43" s="103"/>
      <c r="T43" s="9"/>
    </row>
    <row r="44" spans="1:20" ht="12.75">
      <c r="A44" s="105"/>
      <c r="B44" s="166"/>
      <c r="C44" s="105"/>
      <c r="D44" s="105">
        <f t="shared" si="8"/>
      </c>
      <c r="E44" s="105">
        <f t="shared" si="7"/>
        <v>0</v>
      </c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3"/>
      <c r="Q44" s="102"/>
      <c r="R44" s="102"/>
      <c r="S44" s="103"/>
      <c r="T44" s="9"/>
    </row>
    <row r="45" spans="1:20" ht="12.75">
      <c r="A45" s="105"/>
      <c r="B45" s="166"/>
      <c r="C45" s="105"/>
      <c r="D45" s="105">
        <f t="shared" si="8"/>
      </c>
      <c r="E45" s="105">
        <f t="shared" si="7"/>
        <v>0</v>
      </c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3"/>
      <c r="Q45" s="102"/>
      <c r="R45" s="102"/>
      <c r="S45" s="103"/>
      <c r="T45" s="9"/>
    </row>
    <row r="46" spans="1:20" ht="12.75">
      <c r="A46" s="105"/>
      <c r="B46" s="166"/>
      <c r="C46" s="105"/>
      <c r="D46" s="105">
        <f t="shared" si="8"/>
      </c>
      <c r="E46" s="105">
        <f t="shared" si="7"/>
        <v>0</v>
      </c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3"/>
      <c r="Q46" s="102"/>
      <c r="R46" s="102"/>
      <c r="S46" s="103"/>
      <c r="T46" s="9"/>
    </row>
    <row r="47" spans="1:20" ht="12.75">
      <c r="A47" s="105"/>
      <c r="B47" s="166"/>
      <c r="C47" s="105"/>
      <c r="D47" s="105">
        <f t="shared" si="8"/>
      </c>
      <c r="E47" s="105">
        <f t="shared" si="7"/>
        <v>0</v>
      </c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3"/>
      <c r="Q47" s="102"/>
      <c r="R47" s="102"/>
      <c r="S47" s="103"/>
      <c r="T47" s="9"/>
    </row>
    <row r="48" spans="1:20" ht="12.75">
      <c r="A48" s="105"/>
      <c r="B48" s="166"/>
      <c r="C48" s="105"/>
      <c r="D48" s="105">
        <f t="shared" si="8"/>
      </c>
      <c r="E48" s="105">
        <f t="shared" si="7"/>
        <v>0</v>
      </c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3"/>
      <c r="Q48" s="102"/>
      <c r="R48" s="102"/>
      <c r="S48" s="103"/>
      <c r="T48" s="9"/>
    </row>
    <row r="49" spans="1:20" ht="12.75">
      <c r="A49" s="105"/>
      <c r="B49" s="166"/>
      <c r="C49" s="105"/>
      <c r="D49" s="105">
        <f t="shared" si="8"/>
      </c>
      <c r="E49" s="105">
        <f t="shared" si="7"/>
        <v>0</v>
      </c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3"/>
      <c r="Q49" s="102"/>
      <c r="R49" s="102"/>
      <c r="S49" s="103"/>
      <c r="T49" s="9"/>
    </row>
    <row r="50" spans="1:20" ht="12.75">
      <c r="A50" s="105"/>
      <c r="B50" s="166"/>
      <c r="C50" s="105"/>
      <c r="D50" s="105">
        <f t="shared" si="8"/>
      </c>
      <c r="E50" s="105">
        <f t="shared" si="7"/>
        <v>0</v>
      </c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3"/>
      <c r="Q50" s="102"/>
      <c r="R50" s="102"/>
      <c r="S50" s="103"/>
      <c r="T50" s="9"/>
    </row>
    <row r="51" spans="1:20" ht="12.75">
      <c r="A51" s="105"/>
      <c r="B51" s="166"/>
      <c r="C51" s="105"/>
      <c r="D51" s="105">
        <f t="shared" si="8"/>
      </c>
      <c r="E51" s="105">
        <f t="shared" si="7"/>
        <v>0</v>
      </c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3"/>
      <c r="Q51" s="102"/>
      <c r="R51" s="102"/>
      <c r="S51" s="103"/>
      <c r="T51" s="9"/>
    </row>
    <row r="52" spans="1:20" ht="12.75">
      <c r="A52" s="105"/>
      <c r="B52" s="166"/>
      <c r="C52" s="105"/>
      <c r="D52" s="105">
        <f aca="true" t="shared" si="9" ref="D52:D67">IF(B52="","",SMALL($B$3:$B$99,ROW()-2))</f>
      </c>
      <c r="E52" s="105">
        <f t="shared" si="7"/>
        <v>0</v>
      </c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3"/>
      <c r="Q52" s="102"/>
      <c r="R52" s="102"/>
      <c r="S52" s="103"/>
      <c r="T52" s="9"/>
    </row>
    <row r="53" spans="1:20" ht="12.75">
      <c r="A53" s="105"/>
      <c r="B53" s="166"/>
      <c r="C53" s="105"/>
      <c r="D53" s="105">
        <f t="shared" si="9"/>
      </c>
      <c r="E53" s="105">
        <f t="shared" si="7"/>
        <v>0</v>
      </c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3"/>
      <c r="Q53" s="102"/>
      <c r="R53" s="102"/>
      <c r="S53" s="103"/>
      <c r="T53" s="9"/>
    </row>
    <row r="54" spans="1:20" ht="12.75">
      <c r="A54" s="105"/>
      <c r="B54" s="166"/>
      <c r="C54" s="105"/>
      <c r="D54" s="105">
        <f t="shared" si="9"/>
      </c>
      <c r="E54" s="105">
        <f t="shared" si="7"/>
        <v>0</v>
      </c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3"/>
      <c r="Q54" s="102"/>
      <c r="R54" s="102"/>
      <c r="S54" s="103"/>
      <c r="T54" s="9"/>
    </row>
    <row r="55" spans="1:20" ht="12.75">
      <c r="A55" s="105"/>
      <c r="B55" s="166"/>
      <c r="C55" s="105"/>
      <c r="D55" s="105">
        <f t="shared" si="9"/>
      </c>
      <c r="E55" s="105">
        <f t="shared" si="7"/>
        <v>0</v>
      </c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3"/>
      <c r="Q55" s="102"/>
      <c r="R55" s="102"/>
      <c r="S55" s="103"/>
      <c r="T55" s="9"/>
    </row>
    <row r="56" spans="1:20" ht="12.75">
      <c r="A56" s="105"/>
      <c r="B56" s="166"/>
      <c r="C56" s="105"/>
      <c r="D56" s="105">
        <f t="shared" si="9"/>
      </c>
      <c r="E56" s="105">
        <f t="shared" si="7"/>
        <v>0</v>
      </c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3"/>
      <c r="Q56" s="102"/>
      <c r="R56" s="102"/>
      <c r="S56" s="103"/>
      <c r="T56" s="9"/>
    </row>
    <row r="57" spans="1:20" ht="12.75">
      <c r="A57" s="105"/>
      <c r="B57" s="166"/>
      <c r="C57" s="105"/>
      <c r="D57" s="105">
        <f t="shared" si="9"/>
      </c>
      <c r="E57" s="105">
        <f t="shared" si="7"/>
        <v>0</v>
      </c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3"/>
      <c r="Q57" s="102"/>
      <c r="R57" s="102"/>
      <c r="S57" s="103"/>
      <c r="T57" s="9"/>
    </row>
    <row r="58" spans="1:20" ht="12.75">
      <c r="A58" s="105"/>
      <c r="B58" s="166"/>
      <c r="C58" s="105"/>
      <c r="D58" s="105">
        <f t="shared" si="9"/>
      </c>
      <c r="E58" s="105">
        <f t="shared" si="7"/>
        <v>0</v>
      </c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3"/>
      <c r="Q58" s="102"/>
      <c r="R58" s="102"/>
      <c r="S58" s="103"/>
      <c r="T58" s="9"/>
    </row>
    <row r="59" spans="1:20" ht="12.75">
      <c r="A59" s="105"/>
      <c r="B59" s="166"/>
      <c r="C59" s="105"/>
      <c r="D59" s="105">
        <f t="shared" si="9"/>
      </c>
      <c r="E59" s="105">
        <f t="shared" si="7"/>
        <v>0</v>
      </c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3"/>
      <c r="Q59" s="102"/>
      <c r="R59" s="102"/>
      <c r="S59" s="103"/>
      <c r="T59" s="9"/>
    </row>
    <row r="60" spans="1:20" ht="12.75">
      <c r="A60" s="105"/>
      <c r="B60" s="166"/>
      <c r="C60" s="105"/>
      <c r="D60" s="105">
        <f t="shared" si="9"/>
      </c>
      <c r="E60" s="105">
        <f t="shared" si="7"/>
        <v>0</v>
      </c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3"/>
      <c r="Q60" s="102"/>
      <c r="R60" s="102"/>
      <c r="S60" s="103"/>
      <c r="T60" s="9"/>
    </row>
    <row r="61" spans="1:20" ht="12.75">
      <c r="A61" s="105"/>
      <c r="B61" s="166"/>
      <c r="C61" s="105"/>
      <c r="D61" s="105">
        <f t="shared" si="9"/>
      </c>
      <c r="E61" s="105">
        <f t="shared" si="7"/>
        <v>0</v>
      </c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3"/>
      <c r="Q61" s="102"/>
      <c r="R61" s="102"/>
      <c r="S61" s="103"/>
      <c r="T61" s="9"/>
    </row>
    <row r="62" spans="1:20" ht="12.75">
      <c r="A62" s="105"/>
      <c r="B62" s="166"/>
      <c r="C62" s="105"/>
      <c r="D62" s="105">
        <f t="shared" si="9"/>
      </c>
      <c r="E62" s="105">
        <f aca="true" t="shared" si="10" ref="E62:E93">IF(E61=F$20,F$20,MATCH(F61,D$3:D$99,1))</f>
        <v>0</v>
      </c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3"/>
      <c r="Q62" s="102"/>
      <c r="R62" s="102"/>
      <c r="S62" s="103"/>
      <c r="T62" s="9"/>
    </row>
    <row r="63" spans="1:20" ht="12.75">
      <c r="A63" s="105"/>
      <c r="B63" s="166"/>
      <c r="C63" s="105"/>
      <c r="D63" s="105">
        <f t="shared" si="9"/>
      </c>
      <c r="E63" s="105">
        <f t="shared" si="10"/>
        <v>0</v>
      </c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3"/>
      <c r="Q63" s="102"/>
      <c r="R63" s="102"/>
      <c r="S63" s="103"/>
      <c r="T63" s="9"/>
    </row>
    <row r="64" spans="1:20" ht="12.75">
      <c r="A64" s="105"/>
      <c r="B64" s="166"/>
      <c r="C64" s="105"/>
      <c r="D64" s="105">
        <f t="shared" si="9"/>
      </c>
      <c r="E64" s="105">
        <f t="shared" si="10"/>
        <v>0</v>
      </c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3"/>
      <c r="Q64" s="102"/>
      <c r="R64" s="102"/>
      <c r="S64" s="103"/>
      <c r="T64" s="9"/>
    </row>
    <row r="65" spans="1:20" ht="12.75">
      <c r="A65" s="105"/>
      <c r="B65" s="166"/>
      <c r="C65" s="105"/>
      <c r="D65" s="105">
        <f t="shared" si="9"/>
      </c>
      <c r="E65" s="105">
        <f t="shared" si="10"/>
        <v>0</v>
      </c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3"/>
      <c r="Q65" s="102"/>
      <c r="R65" s="102"/>
      <c r="S65" s="103"/>
      <c r="T65" s="9"/>
    </row>
    <row r="66" spans="1:20" ht="12.75">
      <c r="A66" s="105"/>
      <c r="B66" s="166"/>
      <c r="C66" s="105"/>
      <c r="D66" s="105">
        <f t="shared" si="9"/>
      </c>
      <c r="E66" s="105">
        <f t="shared" si="10"/>
        <v>0</v>
      </c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3"/>
      <c r="Q66" s="102"/>
      <c r="R66" s="102"/>
      <c r="S66" s="103"/>
      <c r="T66" s="9"/>
    </row>
    <row r="67" spans="1:20" ht="12.75">
      <c r="A67" s="105"/>
      <c r="B67" s="166"/>
      <c r="C67" s="105"/>
      <c r="D67" s="105">
        <f t="shared" si="9"/>
      </c>
      <c r="E67" s="105">
        <f t="shared" si="10"/>
        <v>0</v>
      </c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3"/>
      <c r="Q67" s="102"/>
      <c r="R67" s="102"/>
      <c r="S67" s="103"/>
      <c r="T67" s="9"/>
    </row>
    <row r="68" spans="1:20" ht="12.75">
      <c r="A68" s="105"/>
      <c r="B68" s="166"/>
      <c r="C68" s="105"/>
      <c r="D68" s="105">
        <f aca="true" t="shared" si="11" ref="D68:D83">IF(B68="","",SMALL($B$3:$B$99,ROW()-2))</f>
      </c>
      <c r="E68" s="105">
        <f t="shared" si="10"/>
        <v>0</v>
      </c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3"/>
      <c r="Q68" s="102"/>
      <c r="R68" s="102"/>
      <c r="S68" s="103"/>
      <c r="T68" s="9"/>
    </row>
    <row r="69" spans="1:20" ht="12.75">
      <c r="A69" s="105"/>
      <c r="B69" s="166"/>
      <c r="C69" s="105"/>
      <c r="D69" s="105">
        <f t="shared" si="11"/>
      </c>
      <c r="E69" s="105">
        <f t="shared" si="10"/>
        <v>0</v>
      </c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3"/>
      <c r="Q69" s="102"/>
      <c r="R69" s="102"/>
      <c r="S69" s="103"/>
      <c r="T69" s="9"/>
    </row>
    <row r="70" spans="1:20" ht="12.75">
      <c r="A70" s="105"/>
      <c r="B70" s="166"/>
      <c r="C70" s="105"/>
      <c r="D70" s="105">
        <f t="shared" si="11"/>
      </c>
      <c r="E70" s="105">
        <f t="shared" si="10"/>
        <v>0</v>
      </c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3"/>
      <c r="Q70" s="102"/>
      <c r="R70" s="102"/>
      <c r="S70" s="103"/>
      <c r="T70" s="9"/>
    </row>
    <row r="71" spans="1:20" ht="12.75">
      <c r="A71" s="105"/>
      <c r="B71" s="166"/>
      <c r="C71" s="105"/>
      <c r="D71" s="105">
        <f t="shared" si="11"/>
      </c>
      <c r="E71" s="105">
        <f t="shared" si="10"/>
        <v>0</v>
      </c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3"/>
      <c r="Q71" s="102"/>
      <c r="R71" s="102"/>
      <c r="S71" s="103"/>
      <c r="T71" s="9"/>
    </row>
    <row r="72" spans="1:20" ht="12.75">
      <c r="A72" s="105"/>
      <c r="B72" s="166"/>
      <c r="C72" s="105"/>
      <c r="D72" s="105">
        <f t="shared" si="11"/>
      </c>
      <c r="E72" s="105">
        <f t="shared" si="10"/>
        <v>0</v>
      </c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3"/>
      <c r="Q72" s="102"/>
      <c r="R72" s="102"/>
      <c r="S72" s="103"/>
      <c r="T72" s="9"/>
    </row>
    <row r="73" spans="1:20" ht="12.75">
      <c r="A73" s="105"/>
      <c r="B73" s="166"/>
      <c r="C73" s="105"/>
      <c r="D73" s="105">
        <f t="shared" si="11"/>
      </c>
      <c r="E73" s="105">
        <f t="shared" si="10"/>
        <v>0</v>
      </c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3"/>
      <c r="Q73" s="102"/>
      <c r="R73" s="102"/>
      <c r="S73" s="103"/>
      <c r="T73" s="9"/>
    </row>
    <row r="74" spans="1:20" ht="12.75">
      <c r="A74" s="105"/>
      <c r="B74" s="166"/>
      <c r="C74" s="105"/>
      <c r="D74" s="105">
        <f t="shared" si="11"/>
      </c>
      <c r="E74" s="105">
        <f t="shared" si="10"/>
        <v>0</v>
      </c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3"/>
      <c r="Q74" s="102"/>
      <c r="R74" s="102"/>
      <c r="S74" s="103"/>
      <c r="T74" s="9"/>
    </row>
    <row r="75" spans="1:20" ht="12.75">
      <c r="A75" s="105"/>
      <c r="B75" s="166"/>
      <c r="C75" s="105"/>
      <c r="D75" s="105">
        <f t="shared" si="11"/>
      </c>
      <c r="E75" s="105">
        <f t="shared" si="10"/>
        <v>0</v>
      </c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3"/>
      <c r="Q75" s="102"/>
      <c r="R75" s="102"/>
      <c r="S75" s="103"/>
      <c r="T75" s="9"/>
    </row>
    <row r="76" spans="1:20" ht="12.75">
      <c r="A76" s="105"/>
      <c r="B76" s="166"/>
      <c r="C76" s="105"/>
      <c r="D76" s="105">
        <f t="shared" si="11"/>
      </c>
      <c r="E76" s="105">
        <f t="shared" si="10"/>
        <v>0</v>
      </c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3"/>
      <c r="Q76" s="102"/>
      <c r="R76" s="102"/>
      <c r="S76" s="103"/>
      <c r="T76" s="9"/>
    </row>
    <row r="77" spans="1:20" ht="12.75">
      <c r="A77" s="105"/>
      <c r="B77" s="166"/>
      <c r="C77" s="105"/>
      <c r="D77" s="105">
        <f t="shared" si="11"/>
      </c>
      <c r="E77" s="105">
        <f t="shared" si="10"/>
        <v>0</v>
      </c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3"/>
      <c r="Q77" s="102"/>
      <c r="R77" s="102"/>
      <c r="S77" s="103"/>
      <c r="T77" s="9"/>
    </row>
    <row r="78" spans="1:20" ht="12.75">
      <c r="A78" s="105"/>
      <c r="B78" s="166"/>
      <c r="C78" s="105"/>
      <c r="D78" s="105">
        <f t="shared" si="11"/>
      </c>
      <c r="E78" s="105">
        <f t="shared" si="10"/>
        <v>0</v>
      </c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3"/>
      <c r="Q78" s="102"/>
      <c r="R78" s="102"/>
      <c r="S78" s="103"/>
      <c r="T78" s="9"/>
    </row>
    <row r="79" spans="1:20" ht="12.75">
      <c r="A79" s="105"/>
      <c r="B79" s="166"/>
      <c r="C79" s="105"/>
      <c r="D79" s="105">
        <f t="shared" si="11"/>
      </c>
      <c r="E79" s="105">
        <f t="shared" si="10"/>
        <v>0</v>
      </c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3"/>
      <c r="Q79" s="102"/>
      <c r="R79" s="102"/>
      <c r="S79" s="103"/>
      <c r="T79" s="9"/>
    </row>
    <row r="80" spans="1:20" ht="12.75">
      <c r="A80" s="105"/>
      <c r="B80" s="166"/>
      <c r="C80" s="105"/>
      <c r="D80" s="105">
        <f t="shared" si="11"/>
      </c>
      <c r="E80" s="105">
        <f t="shared" si="10"/>
        <v>0</v>
      </c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3"/>
      <c r="Q80" s="102"/>
      <c r="R80" s="102"/>
      <c r="S80" s="103"/>
      <c r="T80" s="9"/>
    </row>
    <row r="81" spans="1:20" ht="12.75">
      <c r="A81" s="105"/>
      <c r="B81" s="166"/>
      <c r="C81" s="105"/>
      <c r="D81" s="105">
        <f t="shared" si="11"/>
      </c>
      <c r="E81" s="105">
        <f t="shared" si="10"/>
        <v>0</v>
      </c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3"/>
      <c r="Q81" s="102"/>
      <c r="R81" s="102"/>
      <c r="S81" s="103"/>
      <c r="T81" s="9"/>
    </row>
    <row r="82" spans="1:20" ht="12.75">
      <c r="A82" s="105"/>
      <c r="B82" s="166"/>
      <c r="C82" s="105"/>
      <c r="D82" s="105">
        <f t="shared" si="11"/>
      </c>
      <c r="E82" s="105">
        <f t="shared" si="10"/>
        <v>0</v>
      </c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3"/>
      <c r="Q82" s="102"/>
      <c r="R82" s="102"/>
      <c r="S82" s="103"/>
      <c r="T82" s="9"/>
    </row>
    <row r="83" spans="1:20" ht="11.25">
      <c r="A83" s="105"/>
      <c r="B83" s="167"/>
      <c r="C83" s="105"/>
      <c r="D83" s="105">
        <f t="shared" si="11"/>
      </c>
      <c r="E83" s="105">
        <f t="shared" si="10"/>
        <v>0</v>
      </c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3"/>
      <c r="Q83" s="102"/>
      <c r="R83" s="102"/>
      <c r="S83" s="103"/>
      <c r="T83" s="9"/>
    </row>
    <row r="84" spans="1:20" ht="11.25">
      <c r="A84" s="105"/>
      <c r="B84" s="167"/>
      <c r="C84" s="105"/>
      <c r="D84" s="105">
        <f aca="true" t="shared" si="12" ref="D84:D99">IF(B84="","",SMALL($B$3:$B$99,ROW()-2))</f>
      </c>
      <c r="E84" s="105">
        <f t="shared" si="10"/>
        <v>0</v>
      </c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3"/>
      <c r="Q84" s="102"/>
      <c r="R84" s="102"/>
      <c r="S84" s="103"/>
      <c r="T84" s="9"/>
    </row>
    <row r="85" spans="1:20" ht="11.25">
      <c r="A85" s="105"/>
      <c r="B85" s="167"/>
      <c r="C85" s="105"/>
      <c r="D85" s="105">
        <f t="shared" si="12"/>
      </c>
      <c r="E85" s="105">
        <f t="shared" si="10"/>
        <v>0</v>
      </c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3"/>
      <c r="Q85" s="102"/>
      <c r="R85" s="102"/>
      <c r="S85" s="103"/>
      <c r="T85" s="9"/>
    </row>
    <row r="86" spans="1:20" ht="11.25">
      <c r="A86" s="105"/>
      <c r="B86" s="167"/>
      <c r="C86" s="105"/>
      <c r="D86" s="105">
        <f t="shared" si="12"/>
      </c>
      <c r="E86" s="105">
        <f t="shared" si="10"/>
        <v>0</v>
      </c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3"/>
      <c r="Q86" s="102"/>
      <c r="R86" s="102"/>
      <c r="S86" s="103"/>
      <c r="T86" s="9"/>
    </row>
    <row r="87" spans="1:20" ht="11.25">
      <c r="A87" s="105"/>
      <c r="B87" s="167"/>
      <c r="C87" s="105"/>
      <c r="D87" s="105">
        <f t="shared" si="12"/>
      </c>
      <c r="E87" s="105">
        <f t="shared" si="10"/>
        <v>0</v>
      </c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3"/>
      <c r="Q87" s="102"/>
      <c r="R87" s="102"/>
      <c r="S87" s="103"/>
      <c r="T87" s="9"/>
    </row>
    <row r="88" spans="1:20" ht="11.25">
      <c r="A88" s="105"/>
      <c r="B88" s="167"/>
      <c r="C88" s="105"/>
      <c r="D88" s="105">
        <f t="shared" si="12"/>
      </c>
      <c r="E88" s="105">
        <f t="shared" si="10"/>
        <v>0</v>
      </c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3"/>
      <c r="Q88" s="102"/>
      <c r="R88" s="102"/>
      <c r="S88" s="103"/>
      <c r="T88" s="9"/>
    </row>
    <row r="89" spans="1:20" ht="11.25">
      <c r="A89" s="105"/>
      <c r="B89" s="167"/>
      <c r="C89" s="105"/>
      <c r="D89" s="105">
        <f t="shared" si="12"/>
      </c>
      <c r="E89" s="105">
        <f t="shared" si="10"/>
        <v>0</v>
      </c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3"/>
      <c r="Q89" s="102"/>
      <c r="R89" s="102"/>
      <c r="S89" s="103"/>
      <c r="T89" s="9"/>
    </row>
    <row r="90" spans="1:20" ht="11.25">
      <c r="A90" s="105"/>
      <c r="B90" s="167"/>
      <c r="C90" s="105"/>
      <c r="D90" s="105">
        <f t="shared" si="12"/>
      </c>
      <c r="E90" s="105">
        <f t="shared" si="10"/>
        <v>0</v>
      </c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3"/>
      <c r="Q90" s="102"/>
      <c r="R90" s="102"/>
      <c r="S90" s="103"/>
      <c r="T90" s="9"/>
    </row>
    <row r="91" spans="1:20" ht="11.25">
      <c r="A91" s="105"/>
      <c r="B91" s="167"/>
      <c r="C91" s="105"/>
      <c r="D91" s="105">
        <f t="shared" si="12"/>
      </c>
      <c r="E91" s="105">
        <f t="shared" si="10"/>
        <v>0</v>
      </c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3"/>
      <c r="Q91" s="102"/>
      <c r="R91" s="102"/>
      <c r="S91" s="103"/>
      <c r="T91" s="9"/>
    </row>
    <row r="92" spans="1:20" ht="11.25">
      <c r="A92" s="105"/>
      <c r="B92" s="167"/>
      <c r="C92" s="105"/>
      <c r="D92" s="105">
        <f t="shared" si="12"/>
      </c>
      <c r="E92" s="105">
        <f t="shared" si="10"/>
        <v>0</v>
      </c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3"/>
      <c r="Q92" s="102"/>
      <c r="R92" s="102"/>
      <c r="S92" s="103"/>
      <c r="T92" s="9"/>
    </row>
    <row r="93" spans="1:20" ht="11.25">
      <c r="A93" s="105"/>
      <c r="B93" s="167"/>
      <c r="C93" s="105"/>
      <c r="D93" s="105">
        <f t="shared" si="12"/>
      </c>
      <c r="E93" s="105">
        <f t="shared" si="10"/>
        <v>0</v>
      </c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3"/>
      <c r="Q93" s="102"/>
      <c r="R93" s="102"/>
      <c r="S93" s="103"/>
      <c r="T93" s="9"/>
    </row>
    <row r="94" spans="1:20" ht="11.25">
      <c r="A94" s="105"/>
      <c r="B94" s="167"/>
      <c r="C94" s="105"/>
      <c r="D94" s="105">
        <f t="shared" si="12"/>
      </c>
      <c r="E94" s="105">
        <f aca="true" t="shared" si="13" ref="E94:E99">IF(E93=F$20,F$20,MATCH(F93,D$3:D$99,1))</f>
        <v>0</v>
      </c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3"/>
      <c r="Q94" s="102"/>
      <c r="R94" s="102"/>
      <c r="S94" s="103"/>
      <c r="T94" s="9"/>
    </row>
    <row r="95" spans="1:20" ht="11.25">
      <c r="A95" s="105"/>
      <c r="B95" s="167"/>
      <c r="C95" s="105"/>
      <c r="D95" s="105">
        <f t="shared" si="12"/>
      </c>
      <c r="E95" s="105">
        <f t="shared" si="13"/>
        <v>0</v>
      </c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3"/>
      <c r="Q95" s="102"/>
      <c r="R95" s="102"/>
      <c r="S95" s="103"/>
      <c r="T95" s="9"/>
    </row>
    <row r="96" spans="1:20" ht="11.25">
      <c r="A96" s="105"/>
      <c r="B96" s="167"/>
      <c r="C96" s="105"/>
      <c r="D96" s="105">
        <f t="shared" si="12"/>
      </c>
      <c r="E96" s="105">
        <f t="shared" si="13"/>
        <v>0</v>
      </c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3"/>
      <c r="Q96" s="102"/>
      <c r="R96" s="102"/>
      <c r="S96" s="103"/>
      <c r="T96" s="9"/>
    </row>
    <row r="97" spans="1:20" ht="11.25">
      <c r="A97" s="105"/>
      <c r="B97" s="167"/>
      <c r="C97" s="105"/>
      <c r="D97" s="105">
        <f t="shared" si="12"/>
      </c>
      <c r="E97" s="105">
        <f t="shared" si="13"/>
        <v>0</v>
      </c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3"/>
      <c r="Q97" s="102"/>
      <c r="R97" s="102"/>
      <c r="S97" s="103"/>
      <c r="T97" s="9"/>
    </row>
    <row r="98" spans="1:20" ht="11.25">
      <c r="A98" s="105"/>
      <c r="B98" s="167"/>
      <c r="C98" s="105"/>
      <c r="D98" s="105">
        <f t="shared" si="12"/>
      </c>
      <c r="E98" s="105">
        <f t="shared" si="13"/>
        <v>0</v>
      </c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3"/>
      <c r="Q98" s="102"/>
      <c r="R98" s="102"/>
      <c r="S98" s="103"/>
      <c r="T98" s="9"/>
    </row>
    <row r="99" spans="1:20" ht="11.25">
      <c r="A99" s="105"/>
      <c r="B99" s="167"/>
      <c r="C99" s="105"/>
      <c r="D99" s="105">
        <f t="shared" si="12"/>
      </c>
      <c r="E99" s="105">
        <f t="shared" si="13"/>
        <v>0</v>
      </c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3"/>
      <c r="Q99" s="102"/>
      <c r="R99" s="102"/>
      <c r="S99" s="103"/>
      <c r="T99" s="9"/>
    </row>
    <row r="100" spans="1:20" ht="11.25">
      <c r="A100" s="105"/>
      <c r="B100" s="168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3"/>
      <c r="Q100" s="102"/>
      <c r="R100" s="102"/>
      <c r="S100" s="103"/>
      <c r="T100" s="9"/>
    </row>
    <row r="101" spans="1:20" ht="11.25">
      <c r="A101" s="105"/>
      <c r="B101" s="168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3"/>
      <c r="Q101" s="102"/>
      <c r="R101" s="102"/>
      <c r="S101" s="103"/>
      <c r="T101" s="9"/>
    </row>
    <row r="102" spans="1:20" ht="11.25">
      <c r="A102" s="105"/>
      <c r="B102" s="168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3"/>
      <c r="Q102" s="102"/>
      <c r="R102" s="102"/>
      <c r="S102" s="103"/>
      <c r="T102" s="9"/>
    </row>
    <row r="103" spans="1:20" ht="11.25">
      <c r="A103" s="105"/>
      <c r="B103" s="168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3"/>
      <c r="Q103" s="102"/>
      <c r="R103" s="102"/>
      <c r="S103" s="103"/>
      <c r="T103" s="9"/>
    </row>
    <row r="104" spans="1:20" ht="11.25">
      <c r="A104" s="105"/>
      <c r="B104" s="168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3"/>
      <c r="Q104" s="102"/>
      <c r="R104" s="102"/>
      <c r="S104" s="103"/>
      <c r="T104" s="9"/>
    </row>
    <row r="105" ht="11.25">
      <c r="B105" s="169"/>
    </row>
    <row r="106" ht="11.25">
      <c r="B106" s="169"/>
    </row>
    <row r="107" ht="11.25">
      <c r="B107" s="169"/>
    </row>
    <row r="108" ht="11.25">
      <c r="B108" s="169"/>
    </row>
    <row r="109" ht="11.25">
      <c r="B109" s="169"/>
    </row>
    <row r="110" ht="11.25">
      <c r="B110" s="169"/>
    </row>
    <row r="111" ht="11.25">
      <c r="B111" s="169"/>
    </row>
    <row r="112" ht="11.25">
      <c r="B112" s="169"/>
    </row>
    <row r="113" ht="11.25">
      <c r="B113" s="169"/>
    </row>
    <row r="114" ht="11.25">
      <c r="B114" s="169"/>
    </row>
    <row r="115" ht="11.25">
      <c r="B115" s="169"/>
    </row>
    <row r="116" ht="11.25">
      <c r="B116" s="169"/>
    </row>
    <row r="117" ht="11.25">
      <c r="B117" s="169"/>
    </row>
    <row r="118" ht="11.25">
      <c r="B118" s="169"/>
    </row>
    <row r="119" ht="11.25">
      <c r="B119" s="169"/>
    </row>
    <row r="120" ht="11.25">
      <c r="B120" s="169"/>
    </row>
    <row r="121" ht="11.25">
      <c r="B121" s="169"/>
    </row>
    <row r="122" ht="11.25">
      <c r="B122" s="169"/>
    </row>
    <row r="123" ht="11.25">
      <c r="B123" s="169"/>
    </row>
    <row r="124" ht="11.25">
      <c r="B124" s="169"/>
    </row>
    <row r="125" ht="11.25">
      <c r="B125" s="169"/>
    </row>
    <row r="126" ht="11.25">
      <c r="B126" s="169"/>
    </row>
    <row r="127" ht="11.25">
      <c r="B127" s="169"/>
    </row>
    <row r="128" ht="11.25">
      <c r="B128" s="169"/>
    </row>
    <row r="129" ht="11.25">
      <c r="B129" s="169"/>
    </row>
    <row r="130" ht="11.25">
      <c r="B130" s="169"/>
    </row>
    <row r="131" ht="11.25">
      <c r="B131" s="169"/>
    </row>
    <row r="132" ht="11.25">
      <c r="B132" s="169"/>
    </row>
    <row r="133" ht="11.25">
      <c r="B133" s="169"/>
    </row>
    <row r="134" ht="11.25">
      <c r="B134" s="169"/>
    </row>
    <row r="135" ht="11.25">
      <c r="B135" s="169"/>
    </row>
    <row r="136" ht="11.25">
      <c r="B136" s="169"/>
    </row>
    <row r="137" ht="11.25">
      <c r="B137" s="169"/>
    </row>
    <row r="138" ht="11.25">
      <c r="B138" s="169"/>
    </row>
    <row r="139" ht="11.25">
      <c r="B139" s="169"/>
    </row>
    <row r="140" ht="11.25">
      <c r="B140" s="169"/>
    </row>
    <row r="141" ht="11.25">
      <c r="B141" s="169"/>
    </row>
    <row r="142" ht="11.25">
      <c r="B142" s="169"/>
    </row>
    <row r="143" ht="11.25">
      <c r="B143" s="169"/>
    </row>
    <row r="144" ht="11.25">
      <c r="B144" s="169"/>
    </row>
    <row r="145" ht="11.25">
      <c r="B145" s="169"/>
    </row>
    <row r="146" ht="11.25">
      <c r="B146" s="169"/>
    </row>
    <row r="147" ht="11.25">
      <c r="B147" s="169"/>
    </row>
    <row r="148" ht="11.25">
      <c r="B148" s="169"/>
    </row>
    <row r="149" ht="11.25">
      <c r="B149" s="169"/>
    </row>
    <row r="150" ht="11.25">
      <c r="B150" s="169"/>
    </row>
    <row r="151" ht="11.25">
      <c r="B151" s="169"/>
    </row>
    <row r="152" ht="11.25">
      <c r="B152" s="169"/>
    </row>
    <row r="153" ht="11.25">
      <c r="B153" s="169"/>
    </row>
    <row r="154" ht="11.25">
      <c r="B154" s="169"/>
    </row>
    <row r="155" ht="11.25">
      <c r="B155" s="169"/>
    </row>
    <row r="156" ht="11.25">
      <c r="B156" s="169"/>
    </row>
    <row r="157" ht="11.25">
      <c r="B157" s="169"/>
    </row>
    <row r="158" ht="11.25">
      <c r="B158" s="169"/>
    </row>
    <row r="159" ht="11.25">
      <c r="B159" s="169"/>
    </row>
    <row r="160" ht="11.25">
      <c r="B160" s="169"/>
    </row>
    <row r="161" ht="11.25">
      <c r="B161" s="169"/>
    </row>
    <row r="162" ht="11.25">
      <c r="B162" s="169"/>
    </row>
    <row r="163" ht="11.25">
      <c r="B163" s="169"/>
    </row>
    <row r="164" ht="11.25">
      <c r="B164" s="169"/>
    </row>
    <row r="165" ht="11.25">
      <c r="B165" s="169"/>
    </row>
    <row r="166" ht="11.25">
      <c r="B166" s="169"/>
    </row>
    <row r="167" ht="11.25">
      <c r="B167" s="169"/>
    </row>
    <row r="168" ht="11.25">
      <c r="B168" s="169"/>
    </row>
    <row r="169" ht="11.25">
      <c r="B169" s="169"/>
    </row>
    <row r="170" ht="11.25">
      <c r="B170" s="169"/>
    </row>
    <row r="171" ht="11.25">
      <c r="B171" s="169"/>
    </row>
    <row r="172" ht="11.25">
      <c r="B172" s="169"/>
    </row>
    <row r="173" ht="11.25">
      <c r="B173" s="169"/>
    </row>
    <row r="174" ht="11.25">
      <c r="B174" s="169"/>
    </row>
    <row r="175" ht="11.25">
      <c r="B175" s="169"/>
    </row>
    <row r="176" ht="11.25">
      <c r="B176" s="169"/>
    </row>
    <row r="177" ht="11.25">
      <c r="B177" s="169"/>
    </row>
    <row r="178" ht="11.25">
      <c r="B178" s="169"/>
    </row>
    <row r="179" ht="11.25">
      <c r="B179" s="169"/>
    </row>
    <row r="180" ht="11.25">
      <c r="B180" s="169"/>
    </row>
    <row r="181" ht="11.25">
      <c r="B181" s="169"/>
    </row>
    <row r="182" ht="11.25">
      <c r="B182" s="169"/>
    </row>
    <row r="183" ht="11.25">
      <c r="B183" s="169"/>
    </row>
    <row r="184" ht="11.25">
      <c r="B184" s="169"/>
    </row>
    <row r="185" ht="11.25">
      <c r="B185" s="169"/>
    </row>
    <row r="186" ht="11.25">
      <c r="B186" s="169"/>
    </row>
    <row r="187" ht="11.25">
      <c r="B187" s="169"/>
    </row>
    <row r="188" ht="11.25">
      <c r="B188" s="169"/>
    </row>
    <row r="189" ht="11.25">
      <c r="B189" s="169"/>
    </row>
    <row r="190" ht="11.25">
      <c r="B190" s="169"/>
    </row>
    <row r="191" ht="11.25">
      <c r="B191" s="169"/>
    </row>
    <row r="192" ht="11.25">
      <c r="B192" s="169"/>
    </row>
    <row r="193" ht="11.25">
      <c r="B193" s="169"/>
    </row>
    <row r="194" ht="11.25">
      <c r="B194" s="169"/>
    </row>
    <row r="195" ht="11.25">
      <c r="B195" s="169"/>
    </row>
    <row r="196" ht="11.25">
      <c r="B196" s="169"/>
    </row>
    <row r="197" ht="11.25">
      <c r="B197" s="169"/>
    </row>
    <row r="198" ht="11.25">
      <c r="B198" s="169"/>
    </row>
    <row r="199" ht="11.25">
      <c r="B199" s="169"/>
    </row>
    <row r="200" ht="11.25">
      <c r="B200" s="169"/>
    </row>
    <row r="201" ht="11.25">
      <c r="B201" s="169"/>
    </row>
    <row r="202" ht="11.25">
      <c r="B202" s="169"/>
    </row>
  </sheetData>
  <sheetProtection password="C7D1" sheet="1" objects="1" scenarios="1"/>
  <dataValidations count="7">
    <dataValidation type="decimal" allowBlank="1" showInputMessage="1" showErrorMessage="1" errorTitle="Error" error="Entrada incorrecta" sqref="O6">
      <formula1>-1000000000000000000000000000000000000000000000000000000000000000000000000000000000000000000000000000</formula1>
      <formula2>1E+99</formula2>
    </dataValidation>
    <dataValidation type="decimal" allowBlank="1" showInputMessage="1" showErrorMessage="1" errorTitle="Error" error="Entrada incorrecta" sqref="K23">
      <formula1>0</formula1>
      <formula2>100</formula2>
    </dataValidation>
    <dataValidation type="decimal" allowBlank="1" showInputMessage="1" showErrorMessage="1" errorTitle="Error" error="Entrada incorrecta" sqref="L23">
      <formula1>F23</formula1>
      <formula2>J23</formula2>
    </dataValidation>
    <dataValidation type="decimal" allowBlank="1" showInputMessage="1" showErrorMessage="1" errorTitle="Error" error="Entrada incorrecta" sqref="B3 B5:B99">
      <formula1>-1000000000000000000000000000000000000000000000000000000000000000000000000000000000000000000000000000</formula1>
      <formula2>1E+99</formula2>
    </dataValidation>
    <dataValidation type="decimal" allowBlank="1" showInputMessage="1" showErrorMessage="1" errorTitle="Error" error="Entrada incorrecta" sqref="O5">
      <formula1>-1000000000000000000000000000000000000000000000000000000000000000000000000000000000000000000000000000</formula1>
      <formula2>1E+99</formula2>
    </dataValidation>
    <dataValidation type="decimal" allowBlank="1" showInputMessage="1" showErrorMessage="1" errorTitle="Error" error="Entrada incorrecta" sqref="O4">
      <formula1>-1000000000000000000000000000000000000000000000000000000000000000000000000000000000000000000000000000</formula1>
      <formula2>1E+99</formula2>
    </dataValidation>
    <dataValidation type="decimal" allowBlank="1" showInputMessage="1" showErrorMessage="1" errorTitle="Error" error="Entrada incorrecta" sqref="B4">
      <formula1>-1000000000000000000000000000000000000000000000000000000000000000000000000000000000000000000000000000</formula1>
      <formula2>1E+99</formula2>
    </dataValidation>
  </dataValidations>
  <printOptions/>
  <pageMargins left="0.75" right="0.75" top="1" bottom="1" header="0.511811024" footer="0.511811024"/>
  <pageSetup horizontalDpi="300" verticalDpi="300" orientation="portrait" paperSize="9" r:id="rId3"/>
  <headerFooter alignWithMargins="0">
    <oddHeader>&amp;C&amp;A</oddHeader>
    <oddFooter>&amp;CPágina 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U302"/>
  <sheetViews>
    <sheetView showGridLines="0" workbookViewId="0" topLeftCell="A1">
      <selection activeCell="B3" sqref="B3"/>
    </sheetView>
  </sheetViews>
  <sheetFormatPr defaultColWidth="11.421875" defaultRowHeight="12.75"/>
  <cols>
    <col min="1" max="1" width="1.1484375" style="17" customWidth="1"/>
    <col min="2" max="2" width="7.00390625" style="17" customWidth="1"/>
    <col min="3" max="3" width="8.7109375" style="17" bestFit="1" customWidth="1"/>
    <col min="4" max="4" width="10.140625" style="17" customWidth="1"/>
    <col min="5" max="5" width="13.00390625" style="17" customWidth="1"/>
    <col min="6" max="6" width="12.421875" style="17" customWidth="1"/>
    <col min="7" max="7" width="11.140625" style="17" bestFit="1" customWidth="1"/>
    <col min="8" max="8" width="13.421875" style="17" customWidth="1"/>
    <col min="9" max="9" width="7.140625" style="17" hidden="1" customWidth="1"/>
    <col min="10" max="12" width="5.7109375" style="17" hidden="1" customWidth="1"/>
    <col min="13" max="13" width="0.85546875" style="17" customWidth="1"/>
    <col min="14" max="14" width="7.7109375" style="17" customWidth="1"/>
    <col min="15" max="15" width="6.140625" style="17" customWidth="1"/>
    <col min="16" max="19" width="4.421875" style="17" customWidth="1"/>
    <col min="20" max="16384" width="11.421875" style="17" customWidth="1"/>
  </cols>
  <sheetData>
    <row r="1" spans="1:21" ht="6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8"/>
      <c r="N1" s="8"/>
      <c r="O1" s="8"/>
      <c r="P1" s="8"/>
      <c r="Q1" s="8"/>
      <c r="R1" s="9"/>
      <c r="S1" s="9"/>
      <c r="T1" s="9"/>
      <c r="U1" s="9"/>
    </row>
    <row r="2" spans="1:21" s="21" customFormat="1" ht="27" customHeight="1">
      <c r="A2" s="8"/>
      <c r="B2" s="7" t="s">
        <v>0</v>
      </c>
      <c r="C2" s="7" t="s">
        <v>50</v>
      </c>
      <c r="D2" s="7" t="s">
        <v>52</v>
      </c>
      <c r="E2" s="8"/>
      <c r="F2" s="8"/>
      <c r="G2" s="8"/>
      <c r="H2" s="8"/>
      <c r="I2" s="8"/>
      <c r="J2" s="8"/>
      <c r="K2" s="8"/>
      <c r="L2" s="8"/>
      <c r="M2" s="8"/>
      <c r="N2" s="9"/>
      <c r="O2" s="9"/>
      <c r="P2" s="8"/>
      <c r="Q2" s="8"/>
      <c r="R2" s="9"/>
      <c r="S2" s="9"/>
      <c r="T2" s="9"/>
      <c r="U2" s="9"/>
    </row>
    <row r="3" spans="1:21" ht="12.75" customHeight="1">
      <c r="A3" s="9"/>
      <c r="B3" s="12"/>
      <c r="C3" s="12"/>
      <c r="D3" s="23">
        <f>IF(OR(B$20="?",B$20=0,C3=""),"",C3/B$20)</f>
      </c>
      <c r="E3" s="9"/>
      <c r="F3" s="9"/>
      <c r="G3" s="9"/>
      <c r="H3" s="9"/>
      <c r="I3" s="9">
        <f>B3</f>
        <v>0</v>
      </c>
      <c r="J3" s="9">
        <f>C3</f>
        <v>0</v>
      </c>
      <c r="K3" s="9">
        <v>1</v>
      </c>
      <c r="L3" s="9">
        <v>1</v>
      </c>
      <c r="M3" s="9"/>
      <c r="N3" s="9"/>
      <c r="O3" s="108" t="s">
        <v>48</v>
      </c>
      <c r="P3" s="9"/>
      <c r="Q3" s="9"/>
      <c r="R3" s="9"/>
      <c r="S3" s="9"/>
      <c r="T3" s="9"/>
      <c r="U3" s="9"/>
    </row>
    <row r="4" spans="1:21" ht="11.25">
      <c r="A4" s="9"/>
      <c r="B4" s="12"/>
      <c r="C4" s="12"/>
      <c r="D4" s="23">
        <f aca="true" t="shared" si="0" ref="D4:D17">IF(OR(B$20="?",B$20=0,C4=""),"",C4/B$20)</f>
      </c>
      <c r="E4" s="9"/>
      <c r="F4" s="9"/>
      <c r="G4" s="9"/>
      <c r="H4" s="9"/>
      <c r="I4" s="9">
        <f ca="1">IF(J3&gt;K3,I3,IF(OFFSET(B$2,L3+1,0)="","",OFFSET(B$2,L3+1,0)))</f>
      </c>
      <c r="J4" s="9">
        <f ca="1">IF(I4=I3,J3,OFFSET(C$2,L3+1,0))</f>
        <v>0</v>
      </c>
      <c r="K4" s="9">
        <f aca="true" t="shared" si="1" ref="K4:K20">IF(I4=I3,K3+1,1)</f>
        <v>1</v>
      </c>
      <c r="L4" s="9">
        <f aca="true" t="shared" si="2" ref="L4:L20">IF(I4=I3,L3,L3+1)</f>
        <v>2</v>
      </c>
      <c r="M4" s="9"/>
      <c r="N4" s="11" t="s">
        <v>9</v>
      </c>
      <c r="O4" s="12"/>
      <c r="P4" s="9"/>
      <c r="Q4" s="9"/>
      <c r="R4" s="9"/>
      <c r="S4" s="9"/>
      <c r="T4" s="9"/>
      <c r="U4" s="9"/>
    </row>
    <row r="5" spans="1:21" ht="11.25">
      <c r="A5" s="9"/>
      <c r="B5" s="12"/>
      <c r="C5" s="12"/>
      <c r="D5" s="23">
        <f t="shared" si="0"/>
      </c>
      <c r="E5" s="9"/>
      <c r="F5" s="9"/>
      <c r="G5" s="9"/>
      <c r="H5" s="9"/>
      <c r="I5" s="9">
        <f aca="true" ca="1" t="shared" si="3" ref="I5:I20">IF(J4&gt;K4,I4,IF(OFFSET(B$2,L4+1,0)="","",OFFSET(B$2,L4+1,0)))</f>
      </c>
      <c r="J5" s="9">
        <f ca="1">IF(I5=I4,J4,IF(OFFSET(C$2,L4+1,0)="","",OFFSET(C$2,L4+1,0)))</f>
        <v>0</v>
      </c>
      <c r="K5" s="9">
        <f t="shared" si="1"/>
        <v>2</v>
      </c>
      <c r="L5" s="9">
        <f t="shared" si="2"/>
        <v>2</v>
      </c>
      <c r="M5" s="9"/>
      <c r="N5" s="11" t="s">
        <v>10</v>
      </c>
      <c r="O5" s="12"/>
      <c r="P5" s="9"/>
      <c r="Q5" s="9"/>
      <c r="R5" s="9"/>
      <c r="S5" s="9"/>
      <c r="T5" s="9"/>
      <c r="U5" s="9"/>
    </row>
    <row r="6" spans="1:21" ht="11.25">
      <c r="A6" s="9"/>
      <c r="B6" s="12"/>
      <c r="C6" s="12"/>
      <c r="D6" s="23">
        <f t="shared" si="0"/>
      </c>
      <c r="E6" s="9"/>
      <c r="F6" s="9"/>
      <c r="G6" s="9"/>
      <c r="H6" s="9"/>
      <c r="I6" s="9">
        <f ca="1" t="shared" si="3"/>
      </c>
      <c r="J6" s="9">
        <f aca="true" ca="1" t="shared" si="4" ref="J6:J21">IF(I6=I5,J5,IF(OFFSET(C$2,L5+1,0)="","",OFFSET(C$2,L5+1,0)))</f>
        <v>0</v>
      </c>
      <c r="K6" s="9">
        <f t="shared" si="1"/>
        <v>3</v>
      </c>
      <c r="L6" s="9">
        <f t="shared" si="2"/>
        <v>2</v>
      </c>
      <c r="M6" s="9"/>
      <c r="N6" s="11" t="s">
        <v>49</v>
      </c>
      <c r="O6" s="12"/>
      <c r="P6" s="9"/>
      <c r="Q6" s="9"/>
      <c r="R6" s="9"/>
      <c r="S6" s="9"/>
      <c r="T6" s="9"/>
      <c r="U6" s="9"/>
    </row>
    <row r="7" spans="1:21" ht="11.25">
      <c r="A7" s="9"/>
      <c r="B7" s="12"/>
      <c r="C7" s="12"/>
      <c r="D7" s="23">
        <f t="shared" si="0"/>
      </c>
      <c r="E7" s="9"/>
      <c r="F7" s="9"/>
      <c r="G7" s="9"/>
      <c r="H7" s="9"/>
      <c r="I7" s="9">
        <f ca="1" t="shared" si="3"/>
      </c>
      <c r="J7" s="9">
        <f ca="1" t="shared" si="4"/>
        <v>0</v>
      </c>
      <c r="K7" s="9">
        <f t="shared" si="1"/>
        <v>4</v>
      </c>
      <c r="L7" s="9">
        <f t="shared" si="2"/>
        <v>2</v>
      </c>
      <c r="M7" s="9"/>
      <c r="N7" s="9"/>
      <c r="O7" s="9"/>
      <c r="P7" s="9"/>
      <c r="Q7" s="9"/>
      <c r="R7" s="9"/>
      <c r="S7" s="9"/>
      <c r="T7" s="9"/>
      <c r="U7" s="9"/>
    </row>
    <row r="8" spans="1:21" ht="11.25">
      <c r="A8" s="9"/>
      <c r="B8" s="12"/>
      <c r="C8" s="12"/>
      <c r="D8" s="23">
        <f t="shared" si="0"/>
      </c>
      <c r="E8" s="9"/>
      <c r="F8" s="9"/>
      <c r="G8" s="9"/>
      <c r="H8" s="9"/>
      <c r="I8" s="9">
        <f ca="1" t="shared" si="3"/>
      </c>
      <c r="J8" s="9">
        <f ca="1" t="shared" si="4"/>
        <v>0</v>
      </c>
      <c r="K8" s="9">
        <f t="shared" si="1"/>
        <v>5</v>
      </c>
      <c r="L8" s="9">
        <f t="shared" si="2"/>
        <v>2</v>
      </c>
      <c r="M8" s="9"/>
      <c r="N8" s="9"/>
      <c r="O8" s="9"/>
      <c r="P8" s="9"/>
      <c r="Q8" s="9"/>
      <c r="R8" s="9"/>
      <c r="S8" s="9"/>
      <c r="T8" s="9"/>
      <c r="U8" s="9"/>
    </row>
    <row r="9" spans="1:21" ht="11.25">
      <c r="A9" s="9"/>
      <c r="B9" s="12"/>
      <c r="C9" s="12"/>
      <c r="D9" s="23">
        <f t="shared" si="0"/>
      </c>
      <c r="E9" s="9"/>
      <c r="F9" s="9"/>
      <c r="G9" s="9"/>
      <c r="H9" s="9"/>
      <c r="I9" s="9">
        <f ca="1" t="shared" si="3"/>
      </c>
      <c r="J9" s="9">
        <f ca="1" t="shared" si="4"/>
        <v>0</v>
      </c>
      <c r="K9" s="9">
        <f t="shared" si="1"/>
        <v>6</v>
      </c>
      <c r="L9" s="9">
        <f t="shared" si="2"/>
        <v>2</v>
      </c>
      <c r="M9" s="9"/>
      <c r="N9" s="9"/>
      <c r="O9" s="9"/>
      <c r="P9" s="9"/>
      <c r="Q9" s="9"/>
      <c r="R9" s="9"/>
      <c r="S9" s="9"/>
      <c r="T9" s="9"/>
      <c r="U9" s="9"/>
    </row>
    <row r="10" spans="1:21" ht="11.25">
      <c r="A10" s="9"/>
      <c r="B10" s="12"/>
      <c r="C10" s="12"/>
      <c r="D10" s="23">
        <f t="shared" si="0"/>
      </c>
      <c r="E10" s="9"/>
      <c r="F10" s="9"/>
      <c r="G10" s="9"/>
      <c r="H10" s="9"/>
      <c r="I10" s="9">
        <f ca="1" t="shared" si="3"/>
      </c>
      <c r="J10" s="9">
        <f ca="1" t="shared" si="4"/>
        <v>0</v>
      </c>
      <c r="K10" s="9">
        <f t="shared" si="1"/>
        <v>7</v>
      </c>
      <c r="L10" s="9">
        <f t="shared" si="2"/>
        <v>2</v>
      </c>
      <c r="M10" s="9"/>
      <c r="N10" s="9"/>
      <c r="O10" s="9"/>
      <c r="P10" s="9"/>
      <c r="Q10" s="9"/>
      <c r="R10" s="9"/>
      <c r="S10" s="9"/>
      <c r="T10" s="9"/>
      <c r="U10" s="9"/>
    </row>
    <row r="11" spans="1:21" ht="11.25">
      <c r="A11" s="9"/>
      <c r="B11" s="12"/>
      <c r="C11" s="12"/>
      <c r="D11" s="23">
        <f t="shared" si="0"/>
      </c>
      <c r="E11" s="9"/>
      <c r="F11" s="9"/>
      <c r="G11" s="9"/>
      <c r="H11" s="9"/>
      <c r="I11" s="9">
        <f ca="1" t="shared" si="3"/>
      </c>
      <c r="J11" s="9">
        <f ca="1" t="shared" si="4"/>
        <v>0</v>
      </c>
      <c r="K11" s="9">
        <f t="shared" si="1"/>
        <v>8</v>
      </c>
      <c r="L11" s="9">
        <f t="shared" si="2"/>
        <v>2</v>
      </c>
      <c r="M11" s="9"/>
      <c r="N11" s="9"/>
      <c r="O11" s="9"/>
      <c r="P11" s="9"/>
      <c r="Q11" s="9"/>
      <c r="R11" s="9"/>
      <c r="S11" s="9"/>
      <c r="T11" s="9"/>
      <c r="U11" s="9"/>
    </row>
    <row r="12" spans="1:21" ht="11.25">
      <c r="A12" s="9"/>
      <c r="B12" s="12"/>
      <c r="C12" s="12"/>
      <c r="D12" s="23">
        <f t="shared" si="0"/>
      </c>
      <c r="E12" s="9"/>
      <c r="F12" s="9"/>
      <c r="G12" s="9"/>
      <c r="H12" s="9"/>
      <c r="I12" s="9">
        <f ca="1" t="shared" si="3"/>
      </c>
      <c r="J12" s="9">
        <f ca="1" t="shared" si="4"/>
        <v>0</v>
      </c>
      <c r="K12" s="9">
        <f t="shared" si="1"/>
        <v>9</v>
      </c>
      <c r="L12" s="9">
        <f t="shared" si="2"/>
        <v>2</v>
      </c>
      <c r="M12" s="9"/>
      <c r="N12" s="9"/>
      <c r="O12" s="9"/>
      <c r="P12" s="9"/>
      <c r="Q12" s="9"/>
      <c r="R12" s="9"/>
      <c r="S12" s="9"/>
      <c r="T12" s="9"/>
      <c r="U12" s="9"/>
    </row>
    <row r="13" spans="1:21" ht="11.25">
      <c r="A13" s="9"/>
      <c r="B13" s="12"/>
      <c r="C13" s="12"/>
      <c r="D13" s="23">
        <f t="shared" si="0"/>
      </c>
      <c r="E13" s="9"/>
      <c r="F13" s="9"/>
      <c r="G13" s="9"/>
      <c r="H13" s="9"/>
      <c r="I13" s="9">
        <f ca="1" t="shared" si="3"/>
      </c>
      <c r="J13" s="9">
        <f ca="1" t="shared" si="4"/>
        <v>0</v>
      </c>
      <c r="K13" s="9">
        <f t="shared" si="1"/>
        <v>10</v>
      </c>
      <c r="L13" s="9">
        <f t="shared" si="2"/>
        <v>2</v>
      </c>
      <c r="M13" s="9"/>
      <c r="N13" s="9"/>
      <c r="O13" s="9"/>
      <c r="P13" s="9"/>
      <c r="Q13" s="9"/>
      <c r="R13" s="9"/>
      <c r="S13" s="9"/>
      <c r="T13" s="9"/>
      <c r="U13" s="9"/>
    </row>
    <row r="14" spans="1:21" ht="11.25">
      <c r="A14" s="9"/>
      <c r="B14" s="12"/>
      <c r="C14" s="12"/>
      <c r="D14" s="23">
        <f t="shared" si="0"/>
      </c>
      <c r="E14" s="9"/>
      <c r="F14" s="9"/>
      <c r="G14" s="9"/>
      <c r="H14" s="9"/>
      <c r="I14" s="9">
        <f ca="1" t="shared" si="3"/>
      </c>
      <c r="J14" s="9">
        <f ca="1" t="shared" si="4"/>
        <v>0</v>
      </c>
      <c r="K14" s="9">
        <f t="shared" si="1"/>
        <v>11</v>
      </c>
      <c r="L14" s="9">
        <f t="shared" si="2"/>
        <v>2</v>
      </c>
      <c r="M14" s="9"/>
      <c r="N14" s="9"/>
      <c r="O14" s="9"/>
      <c r="P14" s="9"/>
      <c r="Q14" s="9"/>
      <c r="R14" s="9"/>
      <c r="S14" s="9"/>
      <c r="T14" s="9"/>
      <c r="U14" s="9"/>
    </row>
    <row r="15" spans="1:21" ht="11.25">
      <c r="A15" s="9"/>
      <c r="B15" s="12"/>
      <c r="C15" s="12"/>
      <c r="D15" s="23">
        <f t="shared" si="0"/>
      </c>
      <c r="E15" s="9"/>
      <c r="F15" s="9"/>
      <c r="G15" s="9"/>
      <c r="H15" s="9"/>
      <c r="I15" s="9">
        <f ca="1" t="shared" si="3"/>
      </c>
      <c r="J15" s="9">
        <f ca="1" t="shared" si="4"/>
        <v>0</v>
      </c>
      <c r="K15" s="9">
        <f t="shared" si="1"/>
        <v>12</v>
      </c>
      <c r="L15" s="9">
        <f t="shared" si="2"/>
        <v>2</v>
      </c>
      <c r="M15" s="9"/>
      <c r="N15" s="9"/>
      <c r="O15" s="9"/>
      <c r="P15" s="9"/>
      <c r="Q15" s="9"/>
      <c r="R15" s="9"/>
      <c r="S15" s="9"/>
      <c r="T15" s="9"/>
      <c r="U15" s="9"/>
    </row>
    <row r="16" spans="1:21" ht="11.25">
      <c r="A16" s="9"/>
      <c r="B16" s="12"/>
      <c r="C16" s="12"/>
      <c r="D16" s="23">
        <f t="shared" si="0"/>
      </c>
      <c r="E16" s="11" t="s">
        <v>1</v>
      </c>
      <c r="F16" s="11" t="s">
        <v>2</v>
      </c>
      <c r="G16" s="11" t="s">
        <v>3</v>
      </c>
      <c r="H16" s="11" t="s">
        <v>13</v>
      </c>
      <c r="I16" s="9">
        <f ca="1" t="shared" si="3"/>
      </c>
      <c r="J16" s="9">
        <f ca="1" t="shared" si="4"/>
        <v>0</v>
      </c>
      <c r="K16" s="9">
        <f t="shared" si="1"/>
        <v>13</v>
      </c>
      <c r="L16" s="9">
        <f t="shared" si="2"/>
        <v>2</v>
      </c>
      <c r="M16" s="9"/>
      <c r="N16" s="9"/>
      <c r="O16" s="9"/>
      <c r="P16" s="9"/>
      <c r="Q16" s="9"/>
      <c r="R16" s="9"/>
      <c r="S16" s="9"/>
      <c r="T16" s="9"/>
      <c r="U16" s="9"/>
    </row>
    <row r="17" spans="1:21" ht="11.25">
      <c r="A17" s="9"/>
      <c r="B17" s="12"/>
      <c r="C17" s="12"/>
      <c r="D17" s="23">
        <f t="shared" si="0"/>
      </c>
      <c r="E17" s="23">
        <f>IF(OR(B20="?",B20=0),"",AVERAGE(I3:I302))</f>
      </c>
      <c r="F17" s="23">
        <f>IF(OR(B20="?",B20=0),"",MEDIAN(I3:I302))</f>
      </c>
      <c r="G17" s="23">
        <f>IF(OR(B20="?",B20=0,ISERROR(MODE(I3:I302))),"",MODE(I3:I302))</f>
      </c>
      <c r="H17" s="23">
        <f>IF(OR(B20="?",B20=0),"",STDEVP(I3:I302))</f>
      </c>
      <c r="I17" s="9">
        <f ca="1" t="shared" si="3"/>
      </c>
      <c r="J17" s="9">
        <f ca="1" t="shared" si="4"/>
        <v>0</v>
      </c>
      <c r="K17" s="9">
        <f t="shared" si="1"/>
        <v>14</v>
      </c>
      <c r="L17" s="9">
        <f t="shared" si="2"/>
        <v>2</v>
      </c>
      <c r="M17" s="9"/>
      <c r="N17" s="9"/>
      <c r="O17" s="9"/>
      <c r="P17" s="9"/>
      <c r="Q17" s="9"/>
      <c r="R17" s="9"/>
      <c r="S17" s="9"/>
      <c r="T17" s="9"/>
      <c r="U17" s="9"/>
    </row>
    <row r="18" spans="1:21" ht="6.75" customHeight="1">
      <c r="A18" s="9"/>
      <c r="B18" s="118"/>
      <c r="C18" s="121">
        <f>IF(B18="","","ERROR: HI HA MASSA DADES DIFERENTS")</f>
      </c>
      <c r="D18" s="9"/>
      <c r="E18" s="9"/>
      <c r="F18" s="9"/>
      <c r="G18" s="9"/>
      <c r="H18" s="9"/>
      <c r="I18" s="9">
        <f ca="1" t="shared" si="3"/>
      </c>
      <c r="J18" s="9">
        <f ca="1" t="shared" si="4"/>
        <v>0</v>
      </c>
      <c r="K18" s="9">
        <f t="shared" si="1"/>
        <v>15</v>
      </c>
      <c r="L18" s="9">
        <f t="shared" si="2"/>
        <v>2</v>
      </c>
      <c r="M18" s="9"/>
      <c r="N18" s="9"/>
      <c r="O18" s="9"/>
      <c r="P18" s="9"/>
      <c r="Q18" s="9"/>
      <c r="R18" s="9"/>
      <c r="S18" s="9"/>
      <c r="T18" s="9"/>
      <c r="U18" s="9"/>
    </row>
    <row r="19" spans="1:21" ht="12" customHeight="1">
      <c r="A19" s="9"/>
      <c r="B19" s="11" t="s">
        <v>5</v>
      </c>
      <c r="C19" s="11" t="s">
        <v>6</v>
      </c>
      <c r="D19" s="11" t="s">
        <v>67</v>
      </c>
      <c r="E19" s="11" t="s">
        <v>68</v>
      </c>
      <c r="F19" s="11" t="s">
        <v>69</v>
      </c>
      <c r="G19" s="11" t="s">
        <v>7</v>
      </c>
      <c r="H19" s="11" t="s">
        <v>8</v>
      </c>
      <c r="I19" s="9">
        <f ca="1" t="shared" si="3"/>
      </c>
      <c r="J19" s="9">
        <f ca="1" t="shared" si="4"/>
        <v>0</v>
      </c>
      <c r="K19" s="9">
        <f t="shared" si="1"/>
        <v>16</v>
      </c>
      <c r="L19" s="9">
        <f t="shared" si="2"/>
        <v>2</v>
      </c>
      <c r="M19" s="9"/>
      <c r="N19" s="9"/>
      <c r="O19" s="9"/>
      <c r="P19" s="9"/>
      <c r="Q19" s="9"/>
      <c r="R19" s="9"/>
      <c r="S19" s="9"/>
      <c r="T19" s="9"/>
      <c r="U19" s="9"/>
    </row>
    <row r="20" spans="1:21" ht="11.25">
      <c r="A20" s="9"/>
      <c r="B20" s="23">
        <f>IF(COUNT(B3:B17)=COUNT(C3:C17),SUM(C3:C17),"?")</f>
        <v>0</v>
      </c>
      <c r="C20" s="23">
        <f>IF(OR(B20="?",B20=0),"",H17^2)</f>
      </c>
      <c r="D20" s="35">
        <f>IF(OR(B20="?",B20=0),"",(FREQUENCY(I3:I302,$E17+$H17)-FREQUENCY(I3:I302,$E17-$H17))/$B20)</f>
      </c>
      <c r="E20" s="35">
        <f>IF(OR(B20="?",B20=0),"",(FREQUENCY(I3:I302,$E17+2*$H17)-FREQUENCY(I3:I302,$E17-2*$H17))/$B20)</f>
      </c>
      <c r="F20" s="35">
        <f>IF(OR(B20="?",B20=0),"",(FREQUENCY(I3:I302,$E17+3*$H17)-FREQUENCY(I3:I302,$E17-3*$H17))/$B20)</f>
      </c>
      <c r="G20" s="23">
        <f>IF(OR(B20="?",B20=0,ISERROR(KURT(I2:I302))),"",KURT(I2:I302))</f>
      </c>
      <c r="H20" s="23">
        <f>IF(OR(B20="?",B20=0,ISERROR(SKEW(I2:I302))),"",SKEW(I2:I302))</f>
      </c>
      <c r="I20" s="9">
        <f ca="1" t="shared" si="3"/>
      </c>
      <c r="J20" s="9">
        <f ca="1" t="shared" si="4"/>
        <v>0</v>
      </c>
      <c r="K20" s="9">
        <f t="shared" si="1"/>
        <v>17</v>
      </c>
      <c r="L20" s="9">
        <f t="shared" si="2"/>
        <v>2</v>
      </c>
      <c r="M20" s="9"/>
      <c r="N20" s="9"/>
      <c r="O20" s="9"/>
      <c r="P20" s="9"/>
      <c r="Q20" s="9"/>
      <c r="R20" s="9"/>
      <c r="S20" s="9"/>
      <c r="T20" s="9"/>
      <c r="U20" s="9"/>
    </row>
    <row r="21" spans="1:21" ht="6" customHeight="1">
      <c r="A21" s="9"/>
      <c r="B21" s="9"/>
      <c r="C21" s="9"/>
      <c r="D21" s="9"/>
      <c r="E21" s="9"/>
      <c r="F21" s="9"/>
      <c r="G21" s="9"/>
      <c r="H21" s="9"/>
      <c r="I21" s="9">
        <f aca="true" ca="1" t="shared" si="5" ref="I21:I36">IF(J20&gt;K20,I20,IF(OFFSET(B$2,L20+1,0)="","",OFFSET(B$2,L20+1,0)))</f>
      </c>
      <c r="J21" s="9">
        <f ca="1" t="shared" si="4"/>
        <v>0</v>
      </c>
      <c r="K21" s="9">
        <f aca="true" t="shared" si="6" ref="K21:K36">IF(I21=I20,K20+1,1)</f>
        <v>18</v>
      </c>
      <c r="L21" s="9">
        <f aca="true" t="shared" si="7" ref="L21:L36">IF(I21=I20,L20,L20+1)</f>
        <v>2</v>
      </c>
      <c r="M21" s="9"/>
      <c r="N21" s="9"/>
      <c r="O21" s="9"/>
      <c r="P21" s="9"/>
      <c r="Q21" s="9"/>
      <c r="R21" s="9"/>
      <c r="S21" s="9"/>
      <c r="T21" s="9"/>
      <c r="U21" s="9"/>
    </row>
    <row r="22" spans="1:21" ht="11.25">
      <c r="A22" s="9"/>
      <c r="B22" s="11" t="s">
        <v>9</v>
      </c>
      <c r="C22" s="11" t="s">
        <v>70</v>
      </c>
      <c r="D22" s="11" t="s">
        <v>71</v>
      </c>
      <c r="E22" s="11" t="s">
        <v>72</v>
      </c>
      <c r="F22" s="11" t="s">
        <v>10</v>
      </c>
      <c r="G22" s="11" t="s">
        <v>11</v>
      </c>
      <c r="H22" s="11" t="s">
        <v>14</v>
      </c>
      <c r="I22" s="9">
        <f ca="1" t="shared" si="5"/>
      </c>
      <c r="J22" s="9">
        <f aca="true" ca="1" t="shared" si="8" ref="J22:J37">IF(I22=I21,J21,IF(OFFSET(C$2,L21+1,0)="","",OFFSET(C$2,L21+1,0)))</f>
        <v>0</v>
      </c>
      <c r="K22" s="9">
        <f t="shared" si="6"/>
        <v>19</v>
      </c>
      <c r="L22" s="9">
        <f t="shared" si="7"/>
        <v>2</v>
      </c>
      <c r="M22" s="9"/>
      <c r="N22" s="9"/>
      <c r="O22" s="9"/>
      <c r="P22" s="9"/>
      <c r="Q22" s="9"/>
      <c r="R22" s="9"/>
      <c r="S22" s="9"/>
      <c r="T22" s="9"/>
      <c r="U22" s="9"/>
    </row>
    <row r="23" spans="1:21" ht="11.25">
      <c r="A23" s="9"/>
      <c r="B23" s="23">
        <f>IF(OR(B20="?",B20=0),"",MIN(B3:B17))</f>
      </c>
      <c r="C23" s="23">
        <f>IF(OR(B20="?",B20=0),"",QUARTILE(I2:I302,1))</f>
      </c>
      <c r="D23" s="23">
        <f>IF(OR(B20="?",B20=0),"",QUARTILE(I2:I302,2))</f>
      </c>
      <c r="E23" s="23">
        <f>IF(OR(B20="?",B20=0),"",QUARTILE(I2:I302,3))</f>
      </c>
      <c r="F23" s="23">
        <f>IF(OR(B20="?",B20=0),"",MAX(B3:B17))</f>
      </c>
      <c r="G23" s="172"/>
      <c r="H23" s="112"/>
      <c r="I23" s="9">
        <f ca="1" t="shared" si="5"/>
      </c>
      <c r="J23" s="9">
        <f ca="1" t="shared" si="8"/>
        <v>0</v>
      </c>
      <c r="K23" s="9">
        <f t="shared" si="6"/>
        <v>20</v>
      </c>
      <c r="L23" s="9">
        <f t="shared" si="7"/>
        <v>2</v>
      </c>
      <c r="M23" s="9"/>
      <c r="N23" s="9"/>
      <c r="O23" s="9"/>
      <c r="P23" s="9"/>
      <c r="Q23" s="9"/>
      <c r="R23" s="9"/>
      <c r="S23" s="9"/>
      <c r="T23" s="9"/>
      <c r="U23" s="9"/>
    </row>
    <row r="24" spans="1:21" ht="11.25">
      <c r="A24" s="9"/>
      <c r="B24" s="9"/>
      <c r="C24" s="9"/>
      <c r="D24" s="9"/>
      <c r="E24" s="9"/>
      <c r="F24" s="9"/>
      <c r="G24" s="23">
        <f>IF(OR(B20="?",B20=0,G23=""),0,PERCENTILE(I2:I302,G23/100))</f>
        <v>0</v>
      </c>
      <c r="H24" s="34">
        <f>IF(OR(B20="?",B20=0,H23=""),0,PERCENTRANK(I2:I302,H23))</f>
        <v>0</v>
      </c>
      <c r="I24" s="9">
        <f ca="1" t="shared" si="5"/>
      </c>
      <c r="J24" s="9">
        <f ca="1" t="shared" si="8"/>
        <v>0</v>
      </c>
      <c r="K24" s="9">
        <f t="shared" si="6"/>
        <v>21</v>
      </c>
      <c r="L24" s="9">
        <f t="shared" si="7"/>
        <v>2</v>
      </c>
      <c r="M24" s="9"/>
      <c r="N24" s="9"/>
      <c r="O24" s="9"/>
      <c r="P24" s="9"/>
      <c r="Q24" s="9"/>
      <c r="R24" s="9"/>
      <c r="S24" s="9"/>
      <c r="T24" s="9"/>
      <c r="U24" s="9"/>
    </row>
    <row r="25" spans="1:21" ht="11.25">
      <c r="A25" s="9"/>
      <c r="B25" s="9"/>
      <c r="C25" s="9"/>
      <c r="D25" s="9"/>
      <c r="E25" s="9"/>
      <c r="F25" s="9"/>
      <c r="G25" s="9"/>
      <c r="H25" s="9"/>
      <c r="I25" s="9">
        <f ca="1" t="shared" si="5"/>
      </c>
      <c r="J25" s="9">
        <f ca="1" t="shared" si="8"/>
        <v>0</v>
      </c>
      <c r="K25" s="9">
        <f t="shared" si="6"/>
        <v>22</v>
      </c>
      <c r="L25" s="9">
        <f t="shared" si="7"/>
        <v>2</v>
      </c>
      <c r="M25" s="9"/>
      <c r="N25" s="9"/>
      <c r="O25" s="9"/>
      <c r="P25" s="9"/>
      <c r="Q25" s="9"/>
      <c r="R25" s="9"/>
      <c r="S25" s="9"/>
      <c r="T25" s="9"/>
      <c r="U25" s="9"/>
    </row>
    <row r="26" spans="1:21" ht="11.25">
      <c r="A26" s="9"/>
      <c r="B26" s="9"/>
      <c r="C26" s="9"/>
      <c r="D26" s="9"/>
      <c r="E26" s="9"/>
      <c r="F26" s="9"/>
      <c r="G26" s="9"/>
      <c r="H26" s="9"/>
      <c r="I26" s="9">
        <f ca="1" t="shared" si="5"/>
      </c>
      <c r="J26" s="9">
        <f ca="1" t="shared" si="8"/>
        <v>0</v>
      </c>
      <c r="K26" s="9">
        <f t="shared" si="6"/>
        <v>23</v>
      </c>
      <c r="L26" s="9">
        <f t="shared" si="7"/>
        <v>2</v>
      </c>
      <c r="M26" s="9"/>
      <c r="N26" s="9"/>
      <c r="O26" s="9"/>
      <c r="P26" s="9"/>
      <c r="Q26" s="9"/>
      <c r="R26" s="9"/>
      <c r="S26" s="9"/>
      <c r="T26" s="9"/>
      <c r="U26" s="9"/>
    </row>
    <row r="27" spans="1:21" ht="11.25">
      <c r="A27" s="9"/>
      <c r="B27" s="9"/>
      <c r="C27" s="9"/>
      <c r="D27" s="9"/>
      <c r="E27" s="9"/>
      <c r="F27" s="9"/>
      <c r="G27" s="9"/>
      <c r="H27" s="9"/>
      <c r="I27" s="9">
        <f ca="1" t="shared" si="5"/>
      </c>
      <c r="J27" s="9">
        <f ca="1" t="shared" si="8"/>
        <v>0</v>
      </c>
      <c r="K27" s="9">
        <f t="shared" si="6"/>
        <v>24</v>
      </c>
      <c r="L27" s="9">
        <f t="shared" si="7"/>
        <v>2</v>
      </c>
      <c r="M27" s="9"/>
      <c r="N27" s="9"/>
      <c r="O27" s="9"/>
      <c r="P27" s="9"/>
      <c r="Q27" s="9"/>
      <c r="R27" s="9"/>
      <c r="S27" s="9"/>
      <c r="T27" s="9"/>
      <c r="U27" s="9"/>
    </row>
    <row r="28" spans="1:21" ht="11.25">
      <c r="A28" s="9"/>
      <c r="B28" s="9"/>
      <c r="C28" s="9"/>
      <c r="D28" s="9"/>
      <c r="E28" s="9"/>
      <c r="F28" s="9"/>
      <c r="G28" s="9"/>
      <c r="H28" s="9"/>
      <c r="I28" s="9">
        <f ca="1" t="shared" si="5"/>
      </c>
      <c r="J28" s="9">
        <f ca="1" t="shared" si="8"/>
        <v>0</v>
      </c>
      <c r="K28" s="9">
        <f t="shared" si="6"/>
        <v>25</v>
      </c>
      <c r="L28" s="9">
        <f t="shared" si="7"/>
        <v>2</v>
      </c>
      <c r="M28" s="9"/>
      <c r="N28" s="9"/>
      <c r="O28" s="9"/>
      <c r="P28" s="9"/>
      <c r="Q28" s="9"/>
      <c r="R28" s="9"/>
      <c r="S28" s="9"/>
      <c r="T28" s="9"/>
      <c r="U28" s="9"/>
    </row>
    <row r="29" spans="1:21" ht="11.25">
      <c r="A29" s="9"/>
      <c r="B29" s="9"/>
      <c r="C29" s="9"/>
      <c r="D29" s="9"/>
      <c r="E29" s="9"/>
      <c r="F29" s="9"/>
      <c r="G29" s="9"/>
      <c r="H29" s="9"/>
      <c r="I29" s="9">
        <f ca="1" t="shared" si="5"/>
      </c>
      <c r="J29" s="9">
        <f ca="1" t="shared" si="8"/>
        <v>0</v>
      </c>
      <c r="K29" s="9">
        <f t="shared" si="6"/>
        <v>26</v>
      </c>
      <c r="L29" s="9">
        <f t="shared" si="7"/>
        <v>2</v>
      </c>
      <c r="M29" s="9"/>
      <c r="N29" s="9"/>
      <c r="O29" s="9"/>
      <c r="P29" s="9"/>
      <c r="Q29" s="9"/>
      <c r="R29" s="9"/>
      <c r="S29" s="9"/>
      <c r="T29" s="9"/>
      <c r="U29" s="9"/>
    </row>
    <row r="30" spans="1:21" ht="11.25">
      <c r="A30" s="9"/>
      <c r="B30" s="9"/>
      <c r="C30" s="9"/>
      <c r="D30" s="9"/>
      <c r="E30" s="9"/>
      <c r="F30" s="9"/>
      <c r="G30" s="9"/>
      <c r="H30" s="9"/>
      <c r="I30" s="9">
        <f ca="1" t="shared" si="5"/>
      </c>
      <c r="J30" s="9">
        <f ca="1" t="shared" si="8"/>
        <v>0</v>
      </c>
      <c r="K30" s="9">
        <f t="shared" si="6"/>
        <v>27</v>
      </c>
      <c r="L30" s="9">
        <f t="shared" si="7"/>
        <v>2</v>
      </c>
      <c r="M30" s="9"/>
      <c r="N30" s="9"/>
      <c r="O30" s="9"/>
      <c r="P30" s="9"/>
      <c r="Q30" s="9"/>
      <c r="R30" s="9"/>
      <c r="S30" s="9"/>
      <c r="T30" s="9"/>
      <c r="U30" s="9"/>
    </row>
    <row r="31" spans="1:21" ht="11.25">
      <c r="A31" s="9"/>
      <c r="B31" s="9"/>
      <c r="C31" s="9"/>
      <c r="D31" s="9"/>
      <c r="E31" s="9"/>
      <c r="F31" s="9"/>
      <c r="G31" s="9"/>
      <c r="H31" s="9"/>
      <c r="I31" s="9">
        <f ca="1" t="shared" si="5"/>
      </c>
      <c r="J31" s="9">
        <f ca="1" t="shared" si="8"/>
        <v>0</v>
      </c>
      <c r="K31" s="9">
        <f t="shared" si="6"/>
        <v>28</v>
      </c>
      <c r="L31" s="9">
        <f t="shared" si="7"/>
        <v>2</v>
      </c>
      <c r="M31" s="9"/>
      <c r="N31" s="9"/>
      <c r="O31" s="9"/>
      <c r="P31" s="9"/>
      <c r="Q31" s="9"/>
      <c r="R31" s="9"/>
      <c r="S31" s="9"/>
      <c r="T31" s="9"/>
      <c r="U31" s="9"/>
    </row>
    <row r="32" spans="1:21" ht="11.25">
      <c r="A32" s="9"/>
      <c r="B32" s="9"/>
      <c r="C32" s="9"/>
      <c r="D32" s="9"/>
      <c r="E32" s="9"/>
      <c r="F32" s="9"/>
      <c r="G32" s="9"/>
      <c r="H32" s="9"/>
      <c r="I32" s="9">
        <f ca="1" t="shared" si="5"/>
      </c>
      <c r="J32" s="9">
        <f ca="1" t="shared" si="8"/>
        <v>0</v>
      </c>
      <c r="K32" s="9">
        <f t="shared" si="6"/>
        <v>29</v>
      </c>
      <c r="L32" s="9">
        <f t="shared" si="7"/>
        <v>2</v>
      </c>
      <c r="M32" s="9"/>
      <c r="N32" s="9"/>
      <c r="O32" s="9"/>
      <c r="P32" s="9"/>
      <c r="Q32" s="9"/>
      <c r="R32" s="9"/>
      <c r="S32" s="9"/>
      <c r="T32" s="9"/>
      <c r="U32" s="9"/>
    </row>
    <row r="33" spans="1:21" ht="11.25">
      <c r="A33" s="9"/>
      <c r="B33" s="9"/>
      <c r="C33" s="9"/>
      <c r="D33" s="9"/>
      <c r="E33" s="9"/>
      <c r="F33" s="9"/>
      <c r="G33" s="9"/>
      <c r="H33" s="9"/>
      <c r="I33" s="9">
        <f ca="1" t="shared" si="5"/>
      </c>
      <c r="J33" s="9">
        <f ca="1" t="shared" si="8"/>
        <v>0</v>
      </c>
      <c r="K33" s="9">
        <f t="shared" si="6"/>
        <v>30</v>
      </c>
      <c r="L33" s="9">
        <f t="shared" si="7"/>
        <v>2</v>
      </c>
      <c r="M33" s="9"/>
      <c r="N33" s="9"/>
      <c r="O33" s="9"/>
      <c r="P33" s="9"/>
      <c r="Q33" s="9"/>
      <c r="R33" s="9"/>
      <c r="S33" s="9"/>
      <c r="T33" s="9"/>
      <c r="U33" s="9"/>
    </row>
    <row r="34" spans="1:21" ht="11.25">
      <c r="A34" s="9"/>
      <c r="B34" s="9"/>
      <c r="C34" s="9"/>
      <c r="D34" s="9"/>
      <c r="E34" s="9"/>
      <c r="F34" s="9"/>
      <c r="G34" s="9"/>
      <c r="H34" s="9"/>
      <c r="I34" s="9">
        <f ca="1" t="shared" si="5"/>
      </c>
      <c r="J34" s="9">
        <f ca="1" t="shared" si="8"/>
        <v>0</v>
      </c>
      <c r="K34" s="9">
        <f t="shared" si="6"/>
        <v>31</v>
      </c>
      <c r="L34" s="9">
        <f t="shared" si="7"/>
        <v>2</v>
      </c>
      <c r="M34" s="9"/>
      <c r="N34" s="9"/>
      <c r="O34" s="9"/>
      <c r="P34" s="9"/>
      <c r="Q34" s="9"/>
      <c r="R34" s="9"/>
      <c r="S34" s="9"/>
      <c r="T34" s="9"/>
      <c r="U34" s="9"/>
    </row>
    <row r="35" spans="1:21" ht="11.25">
      <c r="A35" s="9"/>
      <c r="B35" s="9"/>
      <c r="C35" s="9"/>
      <c r="D35" s="9"/>
      <c r="E35" s="9"/>
      <c r="F35" s="9"/>
      <c r="G35" s="9"/>
      <c r="H35" s="9"/>
      <c r="I35" s="9">
        <f ca="1" t="shared" si="5"/>
      </c>
      <c r="J35" s="9">
        <f ca="1" t="shared" si="8"/>
        <v>0</v>
      </c>
      <c r="K35" s="9">
        <f t="shared" si="6"/>
        <v>32</v>
      </c>
      <c r="L35" s="9">
        <f t="shared" si="7"/>
        <v>2</v>
      </c>
      <c r="M35" s="9"/>
      <c r="N35" s="9"/>
      <c r="O35" s="9"/>
      <c r="P35" s="9"/>
      <c r="Q35" s="9"/>
      <c r="R35" s="9"/>
      <c r="S35" s="9"/>
      <c r="T35" s="9"/>
      <c r="U35" s="9"/>
    </row>
    <row r="36" spans="1:21" ht="11.25">
      <c r="A36" s="9"/>
      <c r="B36" s="9"/>
      <c r="C36" s="9"/>
      <c r="D36" s="9"/>
      <c r="E36" s="9"/>
      <c r="F36" s="9"/>
      <c r="G36" s="9"/>
      <c r="H36" s="9"/>
      <c r="I36" s="9">
        <f ca="1" t="shared" si="5"/>
      </c>
      <c r="J36" s="9">
        <f ca="1" t="shared" si="8"/>
        <v>0</v>
      </c>
      <c r="K36" s="9">
        <f t="shared" si="6"/>
        <v>33</v>
      </c>
      <c r="L36" s="9">
        <f t="shared" si="7"/>
        <v>2</v>
      </c>
      <c r="M36" s="9"/>
      <c r="N36" s="9"/>
      <c r="O36" s="9"/>
      <c r="P36" s="9"/>
      <c r="Q36" s="9"/>
      <c r="R36" s="9"/>
      <c r="S36" s="9"/>
      <c r="T36" s="9"/>
      <c r="U36" s="9"/>
    </row>
    <row r="37" spans="1:21" ht="11.25">
      <c r="A37" s="9"/>
      <c r="B37" s="9"/>
      <c r="C37" s="9"/>
      <c r="D37" s="9"/>
      <c r="E37" s="9"/>
      <c r="F37" s="9"/>
      <c r="G37" s="9"/>
      <c r="H37" s="9"/>
      <c r="I37" s="9">
        <f aca="true" ca="1" t="shared" si="9" ref="I37:I52">IF(J36&gt;K36,I36,IF(OFFSET(B$2,L36+1,0)="","",OFFSET(B$2,L36+1,0)))</f>
      </c>
      <c r="J37" s="9">
        <f ca="1" t="shared" si="8"/>
        <v>0</v>
      </c>
      <c r="K37" s="9">
        <f aca="true" t="shared" si="10" ref="K37:K52">IF(I37=I36,K36+1,1)</f>
        <v>34</v>
      </c>
      <c r="L37" s="9">
        <f aca="true" t="shared" si="11" ref="L37:L52">IF(I37=I36,L36,L36+1)</f>
        <v>2</v>
      </c>
      <c r="M37" s="9"/>
      <c r="N37" s="9"/>
      <c r="O37" s="9"/>
      <c r="P37" s="9"/>
      <c r="Q37" s="9"/>
      <c r="R37" s="9"/>
      <c r="S37" s="9"/>
      <c r="T37" s="9"/>
      <c r="U37" s="9"/>
    </row>
    <row r="38" spans="1:21" ht="11.25">
      <c r="A38" s="9"/>
      <c r="B38" s="9"/>
      <c r="C38" s="9"/>
      <c r="D38" s="9"/>
      <c r="E38" s="9"/>
      <c r="F38" s="9"/>
      <c r="G38" s="9"/>
      <c r="H38" s="9"/>
      <c r="I38" s="9">
        <f ca="1" t="shared" si="9"/>
      </c>
      <c r="J38" s="9">
        <f aca="true" ca="1" t="shared" si="12" ref="J38:J53">IF(I38=I37,J37,IF(OFFSET(C$2,L37+1,0)="","",OFFSET(C$2,L37+1,0)))</f>
        <v>0</v>
      </c>
      <c r="K38" s="9">
        <f t="shared" si="10"/>
        <v>35</v>
      </c>
      <c r="L38" s="9">
        <f t="shared" si="11"/>
        <v>2</v>
      </c>
      <c r="M38" s="9"/>
      <c r="N38" s="9"/>
      <c r="O38" s="9"/>
      <c r="P38" s="9"/>
      <c r="Q38" s="9"/>
      <c r="R38" s="9"/>
      <c r="S38" s="9"/>
      <c r="T38" s="9"/>
      <c r="U38" s="9"/>
    </row>
    <row r="39" spans="1:21" ht="11.25">
      <c r="A39" s="9"/>
      <c r="B39" s="9"/>
      <c r="C39" s="9"/>
      <c r="D39" s="9"/>
      <c r="E39" s="9"/>
      <c r="F39" s="9"/>
      <c r="G39" s="9"/>
      <c r="H39" s="9"/>
      <c r="I39" s="9">
        <f ca="1" t="shared" si="9"/>
      </c>
      <c r="J39" s="9">
        <f ca="1" t="shared" si="12"/>
        <v>0</v>
      </c>
      <c r="K39" s="9">
        <f t="shared" si="10"/>
        <v>36</v>
      </c>
      <c r="L39" s="9">
        <f t="shared" si="11"/>
        <v>2</v>
      </c>
      <c r="M39" s="9"/>
      <c r="N39" s="9"/>
      <c r="O39" s="9"/>
      <c r="P39" s="9"/>
      <c r="Q39" s="9"/>
      <c r="R39" s="9"/>
      <c r="S39" s="9"/>
      <c r="T39" s="9"/>
      <c r="U39" s="9"/>
    </row>
    <row r="40" spans="1:21" ht="11.25">
      <c r="A40" s="9"/>
      <c r="B40" s="9"/>
      <c r="C40" s="9"/>
      <c r="D40" s="9"/>
      <c r="E40" s="9"/>
      <c r="F40" s="9"/>
      <c r="G40" s="9"/>
      <c r="H40" s="9"/>
      <c r="I40" s="9">
        <f ca="1" t="shared" si="9"/>
      </c>
      <c r="J40" s="9">
        <f ca="1" t="shared" si="12"/>
        <v>0</v>
      </c>
      <c r="K40" s="9">
        <f t="shared" si="10"/>
        <v>37</v>
      </c>
      <c r="L40" s="9">
        <f t="shared" si="11"/>
        <v>2</v>
      </c>
      <c r="M40" s="9"/>
      <c r="N40" s="9"/>
      <c r="O40" s="9"/>
      <c r="P40" s="9"/>
      <c r="Q40" s="9"/>
      <c r="R40" s="9"/>
      <c r="S40" s="9"/>
      <c r="T40" s="9"/>
      <c r="U40" s="9"/>
    </row>
    <row r="41" spans="1:21" ht="11.25">
      <c r="A41" s="9"/>
      <c r="B41" s="9"/>
      <c r="C41" s="9"/>
      <c r="D41" s="9"/>
      <c r="E41" s="9"/>
      <c r="F41" s="9"/>
      <c r="G41" s="9"/>
      <c r="H41" s="9"/>
      <c r="I41" s="9">
        <f ca="1" t="shared" si="9"/>
      </c>
      <c r="J41" s="9">
        <f ca="1" t="shared" si="12"/>
        <v>0</v>
      </c>
      <c r="K41" s="9">
        <f t="shared" si="10"/>
        <v>38</v>
      </c>
      <c r="L41" s="9">
        <f t="shared" si="11"/>
        <v>2</v>
      </c>
      <c r="M41" s="9"/>
      <c r="N41" s="9"/>
      <c r="O41" s="9"/>
      <c r="P41" s="9"/>
      <c r="Q41" s="9"/>
      <c r="R41" s="9"/>
      <c r="S41" s="9"/>
      <c r="T41" s="9"/>
      <c r="U41" s="9"/>
    </row>
    <row r="42" spans="1:21" ht="11.25">
      <c r="A42" s="9"/>
      <c r="B42" s="9"/>
      <c r="C42" s="9"/>
      <c r="D42" s="9"/>
      <c r="E42" s="9"/>
      <c r="F42" s="9"/>
      <c r="G42" s="9"/>
      <c r="H42" s="9"/>
      <c r="I42" s="9">
        <f ca="1" t="shared" si="9"/>
      </c>
      <c r="J42" s="9">
        <f ca="1" t="shared" si="12"/>
        <v>0</v>
      </c>
      <c r="K42" s="9">
        <f t="shared" si="10"/>
        <v>39</v>
      </c>
      <c r="L42" s="9">
        <f t="shared" si="11"/>
        <v>2</v>
      </c>
      <c r="M42" s="9"/>
      <c r="N42" s="9"/>
      <c r="O42" s="9"/>
      <c r="P42" s="9"/>
      <c r="Q42" s="9"/>
      <c r="R42" s="9"/>
      <c r="S42" s="9"/>
      <c r="T42" s="9"/>
      <c r="U42" s="9"/>
    </row>
    <row r="43" spans="1:21" ht="11.25">
      <c r="A43" s="9"/>
      <c r="B43" s="9"/>
      <c r="C43" s="9"/>
      <c r="D43" s="9"/>
      <c r="E43" s="9"/>
      <c r="F43" s="9"/>
      <c r="G43" s="9"/>
      <c r="H43" s="9"/>
      <c r="I43" s="9">
        <f ca="1" t="shared" si="9"/>
      </c>
      <c r="J43" s="9">
        <f ca="1" t="shared" si="12"/>
        <v>0</v>
      </c>
      <c r="K43" s="9">
        <f t="shared" si="10"/>
        <v>40</v>
      </c>
      <c r="L43" s="9">
        <f t="shared" si="11"/>
        <v>2</v>
      </c>
      <c r="M43" s="9"/>
      <c r="N43" s="9"/>
      <c r="O43" s="9"/>
      <c r="P43" s="9"/>
      <c r="Q43" s="9"/>
      <c r="R43" s="9"/>
      <c r="S43" s="9"/>
      <c r="T43" s="9"/>
      <c r="U43" s="9"/>
    </row>
    <row r="44" spans="1:21" ht="11.25">
      <c r="A44" s="9"/>
      <c r="B44" s="9"/>
      <c r="C44" s="9"/>
      <c r="D44" s="9"/>
      <c r="E44" s="9"/>
      <c r="F44" s="9"/>
      <c r="G44" s="9"/>
      <c r="H44" s="9"/>
      <c r="I44" s="9">
        <f ca="1" t="shared" si="9"/>
      </c>
      <c r="J44" s="9">
        <f ca="1" t="shared" si="12"/>
        <v>0</v>
      </c>
      <c r="K44" s="9">
        <f t="shared" si="10"/>
        <v>41</v>
      </c>
      <c r="L44" s="9">
        <f t="shared" si="11"/>
        <v>2</v>
      </c>
      <c r="M44" s="9"/>
      <c r="N44" s="9"/>
      <c r="O44" s="9"/>
      <c r="P44" s="9"/>
      <c r="Q44" s="9"/>
      <c r="R44" s="9"/>
      <c r="S44" s="9"/>
      <c r="T44" s="9"/>
      <c r="U44" s="9"/>
    </row>
    <row r="45" spans="1:21" ht="11.25">
      <c r="A45" s="9"/>
      <c r="B45" s="9"/>
      <c r="C45" s="9"/>
      <c r="D45" s="9"/>
      <c r="E45" s="9"/>
      <c r="F45" s="9"/>
      <c r="G45" s="9"/>
      <c r="H45" s="9"/>
      <c r="I45" s="9">
        <f ca="1" t="shared" si="9"/>
      </c>
      <c r="J45" s="9">
        <f ca="1" t="shared" si="12"/>
        <v>0</v>
      </c>
      <c r="K45" s="9">
        <f t="shared" si="10"/>
        <v>42</v>
      </c>
      <c r="L45" s="9">
        <f t="shared" si="11"/>
        <v>2</v>
      </c>
      <c r="M45" s="9"/>
      <c r="N45" s="9"/>
      <c r="O45" s="9"/>
      <c r="P45" s="9"/>
      <c r="Q45" s="9"/>
      <c r="R45" s="9"/>
      <c r="S45" s="9"/>
      <c r="T45" s="9"/>
      <c r="U45" s="9"/>
    </row>
    <row r="46" spans="1:21" ht="11.25">
      <c r="A46" s="9"/>
      <c r="B46" s="9"/>
      <c r="C46" s="9"/>
      <c r="D46" s="9"/>
      <c r="E46" s="9"/>
      <c r="F46" s="9"/>
      <c r="G46" s="9"/>
      <c r="H46" s="9"/>
      <c r="I46" s="9">
        <f ca="1" t="shared" si="9"/>
      </c>
      <c r="J46" s="9">
        <f ca="1" t="shared" si="12"/>
        <v>0</v>
      </c>
      <c r="K46" s="9">
        <f t="shared" si="10"/>
        <v>43</v>
      </c>
      <c r="L46" s="9">
        <f t="shared" si="11"/>
        <v>2</v>
      </c>
      <c r="M46" s="9"/>
      <c r="N46" s="9"/>
      <c r="O46" s="9"/>
      <c r="P46" s="9"/>
      <c r="Q46" s="9"/>
      <c r="R46" s="9"/>
      <c r="S46" s="9"/>
      <c r="T46" s="9"/>
      <c r="U46" s="9"/>
    </row>
    <row r="47" spans="1:21" ht="11.25">
      <c r="A47" s="9"/>
      <c r="B47" s="9"/>
      <c r="C47" s="9"/>
      <c r="D47" s="9"/>
      <c r="E47" s="9"/>
      <c r="F47" s="9"/>
      <c r="G47" s="9"/>
      <c r="H47" s="9"/>
      <c r="I47" s="9">
        <f ca="1" t="shared" si="9"/>
      </c>
      <c r="J47" s="9">
        <f ca="1" t="shared" si="12"/>
        <v>0</v>
      </c>
      <c r="K47" s="9">
        <f t="shared" si="10"/>
        <v>44</v>
      </c>
      <c r="L47" s="9">
        <f t="shared" si="11"/>
        <v>2</v>
      </c>
      <c r="M47" s="9"/>
      <c r="N47" s="9"/>
      <c r="O47" s="9"/>
      <c r="P47" s="9"/>
      <c r="Q47" s="9"/>
      <c r="R47" s="9"/>
      <c r="S47" s="9"/>
      <c r="T47" s="9"/>
      <c r="U47" s="9"/>
    </row>
    <row r="48" spans="1:21" ht="11.25">
      <c r="A48" s="9"/>
      <c r="B48" s="9"/>
      <c r="C48" s="9"/>
      <c r="D48" s="9"/>
      <c r="E48" s="9"/>
      <c r="F48" s="9"/>
      <c r="G48" s="9"/>
      <c r="H48" s="9"/>
      <c r="I48" s="9">
        <f ca="1" t="shared" si="9"/>
      </c>
      <c r="J48" s="9">
        <f ca="1" t="shared" si="12"/>
        <v>0</v>
      </c>
      <c r="K48" s="9">
        <f t="shared" si="10"/>
        <v>45</v>
      </c>
      <c r="L48" s="9">
        <f t="shared" si="11"/>
        <v>2</v>
      </c>
      <c r="M48" s="9"/>
      <c r="N48" s="9"/>
      <c r="O48" s="9"/>
      <c r="P48" s="9"/>
      <c r="Q48" s="9"/>
      <c r="R48" s="9"/>
      <c r="S48" s="9"/>
      <c r="T48" s="9"/>
      <c r="U48" s="9"/>
    </row>
    <row r="49" spans="1:21" ht="11.25">
      <c r="A49" s="9"/>
      <c r="B49" s="9"/>
      <c r="C49" s="9"/>
      <c r="D49" s="9"/>
      <c r="E49" s="9"/>
      <c r="F49" s="9"/>
      <c r="G49" s="9"/>
      <c r="H49" s="9"/>
      <c r="I49" s="9">
        <f ca="1" t="shared" si="9"/>
      </c>
      <c r="J49" s="9">
        <f ca="1" t="shared" si="12"/>
        <v>0</v>
      </c>
      <c r="K49" s="9">
        <f t="shared" si="10"/>
        <v>46</v>
      </c>
      <c r="L49" s="9">
        <f t="shared" si="11"/>
        <v>2</v>
      </c>
      <c r="M49" s="9"/>
      <c r="N49" s="9"/>
      <c r="O49" s="9"/>
      <c r="P49" s="9"/>
      <c r="Q49" s="9"/>
      <c r="R49" s="9"/>
      <c r="S49" s="9"/>
      <c r="T49" s="9"/>
      <c r="U49" s="9"/>
    </row>
    <row r="50" spans="1:21" ht="11.25">
      <c r="A50" s="9"/>
      <c r="B50" s="9"/>
      <c r="C50" s="9"/>
      <c r="D50" s="9"/>
      <c r="E50" s="9"/>
      <c r="F50" s="9"/>
      <c r="G50" s="9"/>
      <c r="H50" s="9"/>
      <c r="I50" s="9">
        <f ca="1" t="shared" si="9"/>
      </c>
      <c r="J50" s="9">
        <f ca="1" t="shared" si="12"/>
        <v>0</v>
      </c>
      <c r="K50" s="9">
        <f t="shared" si="10"/>
        <v>47</v>
      </c>
      <c r="L50" s="9">
        <f t="shared" si="11"/>
        <v>2</v>
      </c>
      <c r="M50" s="9"/>
      <c r="N50" s="9"/>
      <c r="O50" s="9"/>
      <c r="P50" s="9"/>
      <c r="Q50" s="9"/>
      <c r="R50" s="9"/>
      <c r="S50" s="9"/>
      <c r="T50" s="9"/>
      <c r="U50" s="9"/>
    </row>
    <row r="51" spans="1:21" ht="11.25">
      <c r="A51" s="9"/>
      <c r="B51" s="9"/>
      <c r="C51" s="9"/>
      <c r="D51" s="9"/>
      <c r="E51" s="9"/>
      <c r="F51" s="9"/>
      <c r="G51" s="9"/>
      <c r="H51" s="9"/>
      <c r="I51" s="9">
        <f ca="1" t="shared" si="9"/>
      </c>
      <c r="J51" s="9">
        <f ca="1" t="shared" si="12"/>
        <v>0</v>
      </c>
      <c r="K51" s="9">
        <f t="shared" si="10"/>
        <v>48</v>
      </c>
      <c r="L51" s="9">
        <f t="shared" si="11"/>
        <v>2</v>
      </c>
      <c r="M51" s="9"/>
      <c r="N51" s="9"/>
      <c r="O51" s="9"/>
      <c r="P51" s="9"/>
      <c r="Q51" s="9"/>
      <c r="R51" s="9"/>
      <c r="S51" s="9"/>
      <c r="T51" s="9"/>
      <c r="U51" s="9"/>
    </row>
    <row r="52" spans="1:21" ht="11.25">
      <c r="A52" s="9"/>
      <c r="B52" s="9"/>
      <c r="C52" s="9"/>
      <c r="D52" s="9"/>
      <c r="E52" s="9"/>
      <c r="F52" s="9"/>
      <c r="G52" s="9"/>
      <c r="H52" s="9"/>
      <c r="I52" s="9">
        <f ca="1" t="shared" si="9"/>
      </c>
      <c r="J52" s="9">
        <f ca="1" t="shared" si="12"/>
        <v>0</v>
      </c>
      <c r="K52" s="9">
        <f t="shared" si="10"/>
        <v>49</v>
      </c>
      <c r="L52" s="9">
        <f t="shared" si="11"/>
        <v>2</v>
      </c>
      <c r="M52" s="9"/>
      <c r="N52" s="9"/>
      <c r="O52" s="9"/>
      <c r="P52" s="9"/>
      <c r="Q52" s="9"/>
      <c r="R52" s="9"/>
      <c r="S52" s="9"/>
      <c r="T52" s="9"/>
      <c r="U52" s="9"/>
    </row>
    <row r="53" spans="1:21" ht="11.25">
      <c r="A53" s="9"/>
      <c r="B53" s="9"/>
      <c r="C53" s="9"/>
      <c r="D53" s="9"/>
      <c r="E53" s="9"/>
      <c r="F53" s="9"/>
      <c r="G53" s="9"/>
      <c r="H53" s="9"/>
      <c r="I53" s="9">
        <f aca="true" ca="1" t="shared" si="13" ref="I53:I68">IF(J52&gt;K52,I52,IF(OFFSET(B$2,L52+1,0)="","",OFFSET(B$2,L52+1,0)))</f>
      </c>
      <c r="J53" s="9">
        <f ca="1" t="shared" si="12"/>
        <v>0</v>
      </c>
      <c r="K53" s="9">
        <f aca="true" t="shared" si="14" ref="K53:K68">IF(I53=I52,K52+1,1)</f>
        <v>50</v>
      </c>
      <c r="L53" s="9">
        <f aca="true" t="shared" si="15" ref="L53:L68">IF(I53=I52,L52,L52+1)</f>
        <v>2</v>
      </c>
      <c r="M53" s="9"/>
      <c r="N53" s="9"/>
      <c r="O53" s="9"/>
      <c r="P53" s="9"/>
      <c r="Q53" s="9"/>
      <c r="R53" s="9"/>
      <c r="S53" s="9"/>
      <c r="T53" s="9"/>
      <c r="U53" s="9"/>
    </row>
    <row r="54" spans="1:21" ht="11.25">
      <c r="A54" s="9"/>
      <c r="B54" s="9"/>
      <c r="C54" s="9"/>
      <c r="D54" s="9"/>
      <c r="E54" s="9"/>
      <c r="F54" s="9"/>
      <c r="G54" s="9"/>
      <c r="H54" s="9"/>
      <c r="I54" s="9">
        <f ca="1" t="shared" si="13"/>
      </c>
      <c r="J54" s="9">
        <f aca="true" ca="1" t="shared" si="16" ref="J54:J69">IF(I54=I53,J53,IF(OFFSET(C$2,L53+1,0)="","",OFFSET(C$2,L53+1,0)))</f>
        <v>0</v>
      </c>
      <c r="K54" s="9">
        <f t="shared" si="14"/>
        <v>51</v>
      </c>
      <c r="L54" s="9">
        <f t="shared" si="15"/>
        <v>2</v>
      </c>
      <c r="M54" s="9"/>
      <c r="N54" s="9"/>
      <c r="O54" s="9"/>
      <c r="P54" s="9"/>
      <c r="Q54" s="9"/>
      <c r="R54" s="9"/>
      <c r="S54" s="9"/>
      <c r="T54" s="9"/>
      <c r="U54" s="9"/>
    </row>
    <row r="55" spans="1:21" ht="11.25">
      <c r="A55" s="9"/>
      <c r="B55" s="9"/>
      <c r="C55" s="9"/>
      <c r="D55" s="9"/>
      <c r="E55" s="9"/>
      <c r="F55" s="9"/>
      <c r="G55" s="9"/>
      <c r="H55" s="9"/>
      <c r="I55" s="9">
        <f ca="1" t="shared" si="13"/>
      </c>
      <c r="J55" s="9">
        <f ca="1" t="shared" si="16"/>
        <v>0</v>
      </c>
      <c r="K55" s="9">
        <f t="shared" si="14"/>
        <v>52</v>
      </c>
      <c r="L55" s="9">
        <f t="shared" si="15"/>
        <v>2</v>
      </c>
      <c r="M55" s="9"/>
      <c r="N55" s="9"/>
      <c r="O55" s="9"/>
      <c r="P55" s="9"/>
      <c r="Q55" s="9"/>
      <c r="R55" s="9"/>
      <c r="S55" s="9"/>
      <c r="T55" s="9"/>
      <c r="U55" s="9"/>
    </row>
    <row r="56" spans="1:21" ht="11.25">
      <c r="A56" s="9"/>
      <c r="B56" s="9"/>
      <c r="C56" s="9"/>
      <c r="D56" s="9"/>
      <c r="E56" s="9"/>
      <c r="F56" s="9"/>
      <c r="G56" s="9"/>
      <c r="H56" s="9"/>
      <c r="I56" s="9">
        <f ca="1" t="shared" si="13"/>
      </c>
      <c r="J56" s="9">
        <f ca="1" t="shared" si="16"/>
        <v>0</v>
      </c>
      <c r="K56" s="9">
        <f t="shared" si="14"/>
        <v>53</v>
      </c>
      <c r="L56" s="9">
        <f t="shared" si="15"/>
        <v>2</v>
      </c>
      <c r="M56" s="9"/>
      <c r="N56" s="9"/>
      <c r="O56" s="9"/>
      <c r="P56" s="9"/>
      <c r="Q56" s="9"/>
      <c r="R56" s="9"/>
      <c r="S56" s="9"/>
      <c r="T56" s="9"/>
      <c r="U56" s="9"/>
    </row>
    <row r="57" spans="1:21" ht="11.25">
      <c r="A57" s="9"/>
      <c r="B57" s="9"/>
      <c r="C57" s="9"/>
      <c r="D57" s="9"/>
      <c r="E57" s="9"/>
      <c r="F57" s="9"/>
      <c r="G57" s="9"/>
      <c r="H57" s="9"/>
      <c r="I57" s="9">
        <f ca="1" t="shared" si="13"/>
      </c>
      <c r="J57" s="9">
        <f ca="1" t="shared" si="16"/>
        <v>0</v>
      </c>
      <c r="K57" s="9">
        <f t="shared" si="14"/>
        <v>54</v>
      </c>
      <c r="L57" s="9">
        <f t="shared" si="15"/>
        <v>2</v>
      </c>
      <c r="M57" s="9"/>
      <c r="N57" s="9"/>
      <c r="O57" s="9"/>
      <c r="P57" s="9"/>
      <c r="Q57" s="9"/>
      <c r="R57" s="9"/>
      <c r="S57" s="9"/>
      <c r="T57" s="9"/>
      <c r="U57" s="9"/>
    </row>
    <row r="58" spans="1:21" ht="11.25">
      <c r="A58" s="9"/>
      <c r="B58" s="9"/>
      <c r="C58" s="9"/>
      <c r="D58" s="9"/>
      <c r="E58" s="9"/>
      <c r="F58" s="9"/>
      <c r="G58" s="9"/>
      <c r="H58" s="9"/>
      <c r="I58" s="9">
        <f ca="1" t="shared" si="13"/>
      </c>
      <c r="J58" s="9">
        <f ca="1" t="shared" si="16"/>
        <v>0</v>
      </c>
      <c r="K58" s="9">
        <f t="shared" si="14"/>
        <v>55</v>
      </c>
      <c r="L58" s="9">
        <f t="shared" si="15"/>
        <v>2</v>
      </c>
      <c r="M58" s="9"/>
      <c r="N58" s="9"/>
      <c r="O58" s="9"/>
      <c r="P58" s="9"/>
      <c r="Q58" s="9"/>
      <c r="R58" s="9"/>
      <c r="S58" s="9"/>
      <c r="T58" s="9"/>
      <c r="U58" s="9"/>
    </row>
    <row r="59" spans="1:21" ht="11.25">
      <c r="A59" s="9"/>
      <c r="B59" s="9"/>
      <c r="C59" s="9"/>
      <c r="D59" s="9"/>
      <c r="E59" s="9"/>
      <c r="F59" s="9"/>
      <c r="G59" s="9"/>
      <c r="H59" s="9"/>
      <c r="I59" s="9">
        <f ca="1" t="shared" si="13"/>
      </c>
      <c r="J59" s="9">
        <f ca="1" t="shared" si="16"/>
        <v>0</v>
      </c>
      <c r="K59" s="9">
        <f t="shared" si="14"/>
        <v>56</v>
      </c>
      <c r="L59" s="9">
        <f t="shared" si="15"/>
        <v>2</v>
      </c>
      <c r="M59" s="9"/>
      <c r="N59" s="9"/>
      <c r="O59" s="9"/>
      <c r="P59" s="9"/>
      <c r="Q59" s="9"/>
      <c r="R59" s="9"/>
      <c r="S59" s="9"/>
      <c r="T59" s="9"/>
      <c r="U59" s="9"/>
    </row>
    <row r="60" spans="1:21" ht="11.25">
      <c r="A60" s="9"/>
      <c r="B60" s="9"/>
      <c r="C60" s="9"/>
      <c r="D60" s="9"/>
      <c r="E60" s="9"/>
      <c r="F60" s="9"/>
      <c r="G60" s="9"/>
      <c r="H60" s="9"/>
      <c r="I60" s="9">
        <f ca="1" t="shared" si="13"/>
      </c>
      <c r="J60" s="9">
        <f ca="1" t="shared" si="16"/>
        <v>0</v>
      </c>
      <c r="K60" s="9">
        <f t="shared" si="14"/>
        <v>57</v>
      </c>
      <c r="L60" s="9">
        <f t="shared" si="15"/>
        <v>2</v>
      </c>
      <c r="M60" s="9"/>
      <c r="N60" s="9"/>
      <c r="O60" s="9"/>
      <c r="P60" s="9"/>
      <c r="Q60" s="9"/>
      <c r="R60" s="9"/>
      <c r="S60" s="9"/>
      <c r="T60" s="9"/>
      <c r="U60" s="9"/>
    </row>
    <row r="61" spans="1:21" ht="11.25">
      <c r="A61" s="9"/>
      <c r="B61" s="9"/>
      <c r="C61" s="9"/>
      <c r="D61" s="9"/>
      <c r="E61" s="9"/>
      <c r="F61" s="9"/>
      <c r="G61" s="9"/>
      <c r="H61" s="9"/>
      <c r="I61" s="9">
        <f ca="1" t="shared" si="13"/>
      </c>
      <c r="J61" s="9">
        <f ca="1" t="shared" si="16"/>
        <v>0</v>
      </c>
      <c r="K61" s="9">
        <f t="shared" si="14"/>
        <v>58</v>
      </c>
      <c r="L61" s="9">
        <f t="shared" si="15"/>
        <v>2</v>
      </c>
      <c r="M61" s="9"/>
      <c r="N61" s="9"/>
      <c r="O61" s="9"/>
      <c r="P61" s="9"/>
      <c r="Q61" s="9"/>
      <c r="R61" s="9"/>
      <c r="S61" s="9"/>
      <c r="T61" s="9"/>
      <c r="U61" s="9"/>
    </row>
    <row r="62" spans="1:21" ht="11.25">
      <c r="A62" s="9"/>
      <c r="B62" s="9"/>
      <c r="C62" s="9"/>
      <c r="D62" s="9"/>
      <c r="E62" s="9"/>
      <c r="F62" s="9"/>
      <c r="G62" s="9"/>
      <c r="H62" s="9"/>
      <c r="I62" s="9">
        <f ca="1" t="shared" si="13"/>
      </c>
      <c r="J62" s="9">
        <f ca="1" t="shared" si="16"/>
        <v>0</v>
      </c>
      <c r="K62" s="9">
        <f t="shared" si="14"/>
        <v>59</v>
      </c>
      <c r="L62" s="9">
        <f t="shared" si="15"/>
        <v>2</v>
      </c>
      <c r="M62" s="9"/>
      <c r="N62" s="9"/>
      <c r="O62" s="9"/>
      <c r="P62" s="9"/>
      <c r="Q62" s="9"/>
      <c r="R62" s="9"/>
      <c r="S62" s="9"/>
      <c r="T62" s="9"/>
      <c r="U62" s="9"/>
    </row>
    <row r="63" spans="1:21" ht="11.25">
      <c r="A63" s="9"/>
      <c r="B63" s="9"/>
      <c r="C63" s="9"/>
      <c r="D63" s="9"/>
      <c r="E63" s="9"/>
      <c r="F63" s="9"/>
      <c r="G63" s="9"/>
      <c r="H63" s="9"/>
      <c r="I63" s="9">
        <f ca="1" t="shared" si="13"/>
      </c>
      <c r="J63" s="9">
        <f ca="1" t="shared" si="16"/>
        <v>0</v>
      </c>
      <c r="K63" s="9">
        <f t="shared" si="14"/>
        <v>60</v>
      </c>
      <c r="L63" s="9">
        <f t="shared" si="15"/>
        <v>2</v>
      </c>
      <c r="M63" s="9"/>
      <c r="N63" s="9"/>
      <c r="O63" s="9"/>
      <c r="P63" s="9"/>
      <c r="Q63" s="9"/>
      <c r="R63" s="9"/>
      <c r="S63" s="9"/>
      <c r="T63" s="9"/>
      <c r="U63" s="9"/>
    </row>
    <row r="64" spans="1:21" ht="11.25">
      <c r="A64" s="9"/>
      <c r="B64" s="9"/>
      <c r="C64" s="9"/>
      <c r="D64" s="9"/>
      <c r="E64" s="9"/>
      <c r="F64" s="9"/>
      <c r="G64" s="9"/>
      <c r="H64" s="9"/>
      <c r="I64" s="9">
        <f ca="1" t="shared" si="13"/>
      </c>
      <c r="J64" s="9">
        <f ca="1" t="shared" si="16"/>
        <v>0</v>
      </c>
      <c r="K64" s="9">
        <f t="shared" si="14"/>
        <v>61</v>
      </c>
      <c r="L64" s="9">
        <f t="shared" si="15"/>
        <v>2</v>
      </c>
      <c r="M64" s="9"/>
      <c r="N64" s="9"/>
      <c r="O64" s="9"/>
      <c r="P64" s="9"/>
      <c r="Q64" s="9"/>
      <c r="R64" s="9"/>
      <c r="S64" s="9"/>
      <c r="T64" s="9"/>
      <c r="U64" s="9"/>
    </row>
    <row r="65" spans="1:21" ht="11.25">
      <c r="A65" s="9"/>
      <c r="B65" s="9"/>
      <c r="C65" s="9"/>
      <c r="D65" s="9"/>
      <c r="E65" s="9"/>
      <c r="F65" s="9"/>
      <c r="G65" s="9"/>
      <c r="H65" s="9"/>
      <c r="I65" s="9">
        <f ca="1" t="shared" si="13"/>
      </c>
      <c r="J65" s="9">
        <f ca="1" t="shared" si="16"/>
        <v>0</v>
      </c>
      <c r="K65" s="9">
        <f t="shared" si="14"/>
        <v>62</v>
      </c>
      <c r="L65" s="9">
        <f t="shared" si="15"/>
        <v>2</v>
      </c>
      <c r="M65" s="9"/>
      <c r="N65" s="9"/>
      <c r="O65" s="9"/>
      <c r="P65" s="9"/>
      <c r="Q65" s="9"/>
      <c r="R65" s="9"/>
      <c r="S65" s="9"/>
      <c r="T65" s="9"/>
      <c r="U65" s="9"/>
    </row>
    <row r="66" spans="1:21" ht="11.25">
      <c r="A66" s="9"/>
      <c r="B66" s="9"/>
      <c r="C66" s="9"/>
      <c r="D66" s="9"/>
      <c r="E66" s="9"/>
      <c r="F66" s="9"/>
      <c r="G66" s="9"/>
      <c r="H66" s="9"/>
      <c r="I66" s="9">
        <f ca="1" t="shared" si="13"/>
      </c>
      <c r="J66" s="9">
        <f ca="1" t="shared" si="16"/>
        <v>0</v>
      </c>
      <c r="K66" s="9">
        <f t="shared" si="14"/>
        <v>63</v>
      </c>
      <c r="L66" s="9">
        <f t="shared" si="15"/>
        <v>2</v>
      </c>
      <c r="M66" s="9"/>
      <c r="N66" s="9"/>
      <c r="O66" s="9"/>
      <c r="P66" s="9"/>
      <c r="Q66" s="9"/>
      <c r="R66" s="9"/>
      <c r="S66" s="9"/>
      <c r="T66" s="9"/>
      <c r="U66" s="9"/>
    </row>
    <row r="67" spans="1:21" ht="11.25">
      <c r="A67" s="9"/>
      <c r="B67" s="9"/>
      <c r="C67" s="9"/>
      <c r="D67" s="9"/>
      <c r="E67" s="9"/>
      <c r="F67" s="9"/>
      <c r="G67" s="9"/>
      <c r="H67" s="9"/>
      <c r="I67" s="9">
        <f ca="1" t="shared" si="13"/>
      </c>
      <c r="J67" s="9">
        <f ca="1" t="shared" si="16"/>
        <v>0</v>
      </c>
      <c r="K67" s="9">
        <f t="shared" si="14"/>
        <v>64</v>
      </c>
      <c r="L67" s="9">
        <f t="shared" si="15"/>
        <v>2</v>
      </c>
      <c r="M67" s="9"/>
      <c r="N67" s="9"/>
      <c r="O67" s="9"/>
      <c r="P67" s="9"/>
      <c r="Q67" s="9"/>
      <c r="R67" s="9"/>
      <c r="S67" s="9"/>
      <c r="T67" s="9"/>
      <c r="U67" s="9"/>
    </row>
    <row r="68" spans="1:21" ht="11.25">
      <c r="A68" s="9"/>
      <c r="B68" s="9"/>
      <c r="C68" s="9"/>
      <c r="D68" s="9"/>
      <c r="E68" s="9"/>
      <c r="F68" s="9"/>
      <c r="G68" s="9"/>
      <c r="H68" s="9"/>
      <c r="I68" s="9">
        <f ca="1" t="shared" si="13"/>
      </c>
      <c r="J68" s="9">
        <f ca="1" t="shared" si="16"/>
        <v>0</v>
      </c>
      <c r="K68" s="9">
        <f t="shared" si="14"/>
        <v>65</v>
      </c>
      <c r="L68" s="9">
        <f t="shared" si="15"/>
        <v>2</v>
      </c>
      <c r="M68" s="9"/>
      <c r="N68" s="9"/>
      <c r="O68" s="9"/>
      <c r="P68" s="9"/>
      <c r="Q68" s="9"/>
      <c r="R68" s="9"/>
      <c r="S68" s="9"/>
      <c r="T68" s="9"/>
      <c r="U68" s="9"/>
    </row>
    <row r="69" spans="1:21" ht="11.25">
      <c r="A69" s="9"/>
      <c r="B69" s="9"/>
      <c r="C69" s="9"/>
      <c r="D69" s="9"/>
      <c r="E69" s="9"/>
      <c r="F69" s="9"/>
      <c r="G69" s="9"/>
      <c r="H69" s="9"/>
      <c r="I69" s="9">
        <f aca="true" ca="1" t="shared" si="17" ref="I69:I84">IF(J68&gt;K68,I68,IF(OFFSET(B$2,L68+1,0)="","",OFFSET(B$2,L68+1,0)))</f>
      </c>
      <c r="J69" s="9">
        <f ca="1" t="shared" si="16"/>
        <v>0</v>
      </c>
      <c r="K69" s="9">
        <f aca="true" t="shared" si="18" ref="K69:K84">IF(I69=I68,K68+1,1)</f>
        <v>66</v>
      </c>
      <c r="L69" s="9">
        <f aca="true" t="shared" si="19" ref="L69:L84">IF(I69=I68,L68,L68+1)</f>
        <v>2</v>
      </c>
      <c r="M69" s="9"/>
      <c r="N69" s="9"/>
      <c r="O69" s="9"/>
      <c r="P69" s="9"/>
      <c r="Q69" s="9"/>
      <c r="R69" s="9"/>
      <c r="S69" s="9"/>
      <c r="T69" s="9"/>
      <c r="U69" s="9"/>
    </row>
    <row r="70" spans="1:21" ht="11.25">
      <c r="A70" s="9"/>
      <c r="B70" s="9"/>
      <c r="C70" s="9"/>
      <c r="D70" s="9"/>
      <c r="E70" s="9"/>
      <c r="F70" s="9"/>
      <c r="G70" s="9"/>
      <c r="H70" s="9"/>
      <c r="I70" s="9">
        <f ca="1" t="shared" si="17"/>
      </c>
      <c r="J70" s="9">
        <f aca="true" ca="1" t="shared" si="20" ref="J70:J85">IF(I70=I69,J69,IF(OFFSET(C$2,L69+1,0)="","",OFFSET(C$2,L69+1,0)))</f>
        <v>0</v>
      </c>
      <c r="K70" s="9">
        <f t="shared" si="18"/>
        <v>67</v>
      </c>
      <c r="L70" s="9">
        <f t="shared" si="19"/>
        <v>2</v>
      </c>
      <c r="M70" s="9"/>
      <c r="N70" s="9"/>
      <c r="O70" s="9"/>
      <c r="P70" s="9"/>
      <c r="Q70" s="9"/>
      <c r="R70" s="9"/>
      <c r="S70" s="9"/>
      <c r="T70" s="9"/>
      <c r="U70" s="9"/>
    </row>
    <row r="71" spans="1:21" ht="11.25">
      <c r="A71" s="9"/>
      <c r="B71" s="9"/>
      <c r="C71" s="9"/>
      <c r="D71" s="9"/>
      <c r="E71" s="9"/>
      <c r="F71" s="9"/>
      <c r="G71" s="9"/>
      <c r="H71" s="9"/>
      <c r="I71" s="9">
        <f ca="1" t="shared" si="17"/>
      </c>
      <c r="J71" s="9">
        <f ca="1" t="shared" si="20"/>
        <v>0</v>
      </c>
      <c r="K71" s="9">
        <f t="shared" si="18"/>
        <v>68</v>
      </c>
      <c r="L71" s="9">
        <f t="shared" si="19"/>
        <v>2</v>
      </c>
      <c r="M71" s="9"/>
      <c r="N71" s="9"/>
      <c r="O71" s="9"/>
      <c r="P71" s="9"/>
      <c r="Q71" s="9"/>
      <c r="R71" s="9"/>
      <c r="S71" s="9"/>
      <c r="T71" s="9"/>
      <c r="U71" s="9"/>
    </row>
    <row r="72" spans="1:21" ht="11.25">
      <c r="A72" s="9"/>
      <c r="B72" s="9"/>
      <c r="C72" s="9"/>
      <c r="D72" s="9"/>
      <c r="E72" s="9"/>
      <c r="F72" s="9"/>
      <c r="G72" s="9"/>
      <c r="H72" s="9"/>
      <c r="I72" s="9">
        <f ca="1" t="shared" si="17"/>
      </c>
      <c r="J72" s="9">
        <f ca="1" t="shared" si="20"/>
        <v>0</v>
      </c>
      <c r="K72" s="9">
        <f t="shared" si="18"/>
        <v>69</v>
      </c>
      <c r="L72" s="9">
        <f t="shared" si="19"/>
        <v>2</v>
      </c>
      <c r="M72" s="9"/>
      <c r="N72" s="9"/>
      <c r="O72" s="9"/>
      <c r="P72" s="9"/>
      <c r="Q72" s="9"/>
      <c r="R72" s="9"/>
      <c r="S72" s="9"/>
      <c r="T72" s="9"/>
      <c r="U72" s="9"/>
    </row>
    <row r="73" spans="1:21" ht="11.25">
      <c r="A73" s="9"/>
      <c r="B73" s="9"/>
      <c r="C73" s="9"/>
      <c r="D73" s="9"/>
      <c r="E73" s="9"/>
      <c r="F73" s="9"/>
      <c r="G73" s="9"/>
      <c r="H73" s="9"/>
      <c r="I73" s="9">
        <f ca="1" t="shared" si="17"/>
      </c>
      <c r="J73" s="9">
        <f ca="1" t="shared" si="20"/>
        <v>0</v>
      </c>
      <c r="K73" s="9">
        <f t="shared" si="18"/>
        <v>70</v>
      </c>
      <c r="L73" s="9">
        <f t="shared" si="19"/>
        <v>2</v>
      </c>
      <c r="M73" s="9"/>
      <c r="N73" s="9"/>
      <c r="O73" s="9"/>
      <c r="P73" s="9"/>
      <c r="Q73" s="9"/>
      <c r="R73" s="9"/>
      <c r="S73" s="9"/>
      <c r="T73" s="9"/>
      <c r="U73" s="9"/>
    </row>
    <row r="74" spans="1:21" ht="11.25">
      <c r="A74" s="9"/>
      <c r="B74" s="9"/>
      <c r="C74" s="9"/>
      <c r="D74" s="9"/>
      <c r="E74" s="9"/>
      <c r="F74" s="9"/>
      <c r="G74" s="9"/>
      <c r="H74" s="9"/>
      <c r="I74" s="9">
        <f ca="1" t="shared" si="17"/>
      </c>
      <c r="J74" s="9">
        <f ca="1" t="shared" si="20"/>
        <v>0</v>
      </c>
      <c r="K74" s="9">
        <f t="shared" si="18"/>
        <v>71</v>
      </c>
      <c r="L74" s="9">
        <f t="shared" si="19"/>
        <v>2</v>
      </c>
      <c r="M74" s="9"/>
      <c r="N74" s="9"/>
      <c r="O74" s="9"/>
      <c r="P74" s="9"/>
      <c r="Q74" s="9"/>
      <c r="R74" s="9"/>
      <c r="S74" s="9"/>
      <c r="T74" s="9"/>
      <c r="U74" s="9"/>
    </row>
    <row r="75" spans="1:21" ht="11.25">
      <c r="A75" s="9"/>
      <c r="B75" s="9"/>
      <c r="C75" s="9"/>
      <c r="D75" s="9"/>
      <c r="E75" s="9"/>
      <c r="F75" s="9"/>
      <c r="G75" s="9"/>
      <c r="H75" s="9"/>
      <c r="I75" s="9">
        <f ca="1" t="shared" si="17"/>
      </c>
      <c r="J75" s="9">
        <f ca="1" t="shared" si="20"/>
        <v>0</v>
      </c>
      <c r="K75" s="9">
        <f t="shared" si="18"/>
        <v>72</v>
      </c>
      <c r="L75" s="9">
        <f t="shared" si="19"/>
        <v>2</v>
      </c>
      <c r="M75" s="9"/>
      <c r="N75" s="9"/>
      <c r="O75" s="9"/>
      <c r="P75" s="9"/>
      <c r="Q75" s="9"/>
      <c r="R75" s="9"/>
      <c r="S75" s="9"/>
      <c r="T75" s="9"/>
      <c r="U75" s="9"/>
    </row>
    <row r="76" spans="1:21" ht="11.25">
      <c r="A76" s="9"/>
      <c r="B76" s="9"/>
      <c r="C76" s="9"/>
      <c r="D76" s="9"/>
      <c r="E76" s="9"/>
      <c r="F76" s="9"/>
      <c r="G76" s="9"/>
      <c r="H76" s="9"/>
      <c r="I76" s="9">
        <f ca="1" t="shared" si="17"/>
      </c>
      <c r="J76" s="9">
        <f ca="1" t="shared" si="20"/>
        <v>0</v>
      </c>
      <c r="K76" s="9">
        <f t="shared" si="18"/>
        <v>73</v>
      </c>
      <c r="L76" s="9">
        <f t="shared" si="19"/>
        <v>2</v>
      </c>
      <c r="M76" s="9"/>
      <c r="N76" s="9"/>
      <c r="O76" s="9"/>
      <c r="P76" s="9"/>
      <c r="Q76" s="9"/>
      <c r="R76" s="9"/>
      <c r="S76" s="9"/>
      <c r="T76" s="9"/>
      <c r="U76" s="9"/>
    </row>
    <row r="77" spans="1:21" ht="11.25">
      <c r="A77" s="9"/>
      <c r="B77" s="9"/>
      <c r="C77" s="9"/>
      <c r="D77" s="9"/>
      <c r="E77" s="9"/>
      <c r="F77" s="9"/>
      <c r="G77" s="9"/>
      <c r="H77" s="9"/>
      <c r="I77" s="9">
        <f ca="1" t="shared" si="17"/>
      </c>
      <c r="J77" s="9">
        <f ca="1" t="shared" si="20"/>
        <v>0</v>
      </c>
      <c r="K77" s="9">
        <f t="shared" si="18"/>
        <v>74</v>
      </c>
      <c r="L77" s="9">
        <f t="shared" si="19"/>
        <v>2</v>
      </c>
      <c r="M77" s="9"/>
      <c r="N77" s="9"/>
      <c r="O77" s="9"/>
      <c r="P77" s="9"/>
      <c r="Q77" s="9"/>
      <c r="R77" s="9"/>
      <c r="S77" s="9"/>
      <c r="T77" s="9"/>
      <c r="U77" s="9"/>
    </row>
    <row r="78" spans="1:21" ht="11.25">
      <c r="A78" s="9"/>
      <c r="B78" s="9"/>
      <c r="C78" s="9"/>
      <c r="D78" s="9"/>
      <c r="E78" s="9"/>
      <c r="F78" s="9"/>
      <c r="G78" s="9"/>
      <c r="H78" s="9"/>
      <c r="I78" s="9">
        <f ca="1" t="shared" si="17"/>
      </c>
      <c r="J78" s="9">
        <f ca="1" t="shared" si="20"/>
        <v>0</v>
      </c>
      <c r="K78" s="9">
        <f t="shared" si="18"/>
        <v>75</v>
      </c>
      <c r="L78" s="9">
        <f t="shared" si="19"/>
        <v>2</v>
      </c>
      <c r="M78" s="9"/>
      <c r="N78" s="9"/>
      <c r="O78" s="9"/>
      <c r="P78" s="9"/>
      <c r="Q78" s="9"/>
      <c r="R78" s="9"/>
      <c r="S78" s="9"/>
      <c r="T78" s="9"/>
      <c r="U78" s="9"/>
    </row>
    <row r="79" spans="1:21" ht="11.25">
      <c r="A79" s="9"/>
      <c r="B79" s="9"/>
      <c r="C79" s="9"/>
      <c r="D79" s="9"/>
      <c r="E79" s="9"/>
      <c r="F79" s="9"/>
      <c r="G79" s="9"/>
      <c r="H79" s="9"/>
      <c r="I79" s="9">
        <f ca="1" t="shared" si="17"/>
      </c>
      <c r="J79" s="9">
        <f ca="1" t="shared" si="20"/>
        <v>0</v>
      </c>
      <c r="K79" s="9">
        <f t="shared" si="18"/>
        <v>76</v>
      </c>
      <c r="L79" s="9">
        <f t="shared" si="19"/>
        <v>2</v>
      </c>
      <c r="M79" s="9"/>
      <c r="N79" s="9"/>
      <c r="O79" s="9"/>
      <c r="P79" s="9"/>
      <c r="Q79" s="9"/>
      <c r="R79" s="9"/>
      <c r="S79" s="9"/>
      <c r="T79" s="9"/>
      <c r="U79" s="9"/>
    </row>
    <row r="80" spans="1:21" ht="11.25">
      <c r="A80" s="9"/>
      <c r="B80" s="9"/>
      <c r="C80" s="9"/>
      <c r="D80" s="9"/>
      <c r="E80" s="9"/>
      <c r="F80" s="9"/>
      <c r="G80" s="9"/>
      <c r="H80" s="9"/>
      <c r="I80" s="9">
        <f ca="1" t="shared" si="17"/>
      </c>
      <c r="J80" s="9">
        <f ca="1" t="shared" si="20"/>
        <v>0</v>
      </c>
      <c r="K80" s="9">
        <f t="shared" si="18"/>
        <v>77</v>
      </c>
      <c r="L80" s="9">
        <f t="shared" si="19"/>
        <v>2</v>
      </c>
      <c r="M80" s="9"/>
      <c r="N80" s="9"/>
      <c r="O80" s="9"/>
      <c r="P80" s="9"/>
      <c r="Q80" s="9"/>
      <c r="R80" s="9"/>
      <c r="S80" s="9"/>
      <c r="T80" s="9"/>
      <c r="U80" s="9"/>
    </row>
    <row r="81" spans="1:21" ht="11.25">
      <c r="A81" s="9"/>
      <c r="B81" s="9"/>
      <c r="C81" s="9"/>
      <c r="D81" s="9"/>
      <c r="E81" s="9"/>
      <c r="F81" s="9"/>
      <c r="G81" s="9"/>
      <c r="H81" s="9"/>
      <c r="I81" s="9">
        <f ca="1" t="shared" si="17"/>
      </c>
      <c r="J81" s="9">
        <f ca="1" t="shared" si="20"/>
        <v>0</v>
      </c>
      <c r="K81" s="9">
        <f t="shared" si="18"/>
        <v>78</v>
      </c>
      <c r="L81" s="9">
        <f t="shared" si="19"/>
        <v>2</v>
      </c>
      <c r="M81" s="9"/>
      <c r="N81" s="9"/>
      <c r="O81" s="9"/>
      <c r="P81" s="9"/>
      <c r="Q81" s="9"/>
      <c r="R81" s="9"/>
      <c r="S81" s="9"/>
      <c r="T81" s="9"/>
      <c r="U81" s="9"/>
    </row>
    <row r="82" spans="1:21" ht="11.25">
      <c r="A82" s="9"/>
      <c r="B82" s="9"/>
      <c r="C82" s="9"/>
      <c r="D82" s="9"/>
      <c r="E82" s="9"/>
      <c r="F82" s="9"/>
      <c r="G82" s="9"/>
      <c r="H82" s="9"/>
      <c r="I82" s="9">
        <f ca="1" t="shared" si="17"/>
      </c>
      <c r="J82" s="9">
        <f ca="1" t="shared" si="20"/>
        <v>0</v>
      </c>
      <c r="K82" s="9">
        <f t="shared" si="18"/>
        <v>79</v>
      </c>
      <c r="L82" s="9">
        <f t="shared" si="19"/>
        <v>2</v>
      </c>
      <c r="M82" s="9"/>
      <c r="N82" s="9"/>
      <c r="O82" s="9"/>
      <c r="P82" s="9"/>
      <c r="Q82" s="9"/>
      <c r="R82" s="9"/>
      <c r="S82" s="9"/>
      <c r="T82" s="9"/>
      <c r="U82" s="9"/>
    </row>
    <row r="83" spans="1:21" ht="11.25">
      <c r="A83" s="9"/>
      <c r="B83" s="9"/>
      <c r="C83" s="9"/>
      <c r="D83" s="9"/>
      <c r="E83" s="9"/>
      <c r="F83" s="9"/>
      <c r="G83" s="9"/>
      <c r="H83" s="9"/>
      <c r="I83" s="9">
        <f ca="1" t="shared" si="17"/>
      </c>
      <c r="J83" s="9">
        <f ca="1" t="shared" si="20"/>
        <v>0</v>
      </c>
      <c r="K83" s="9">
        <f t="shared" si="18"/>
        <v>80</v>
      </c>
      <c r="L83" s="9">
        <f t="shared" si="19"/>
        <v>2</v>
      </c>
      <c r="M83" s="9"/>
      <c r="N83" s="9"/>
      <c r="O83" s="9"/>
      <c r="P83" s="9"/>
      <c r="Q83" s="9"/>
      <c r="R83" s="9"/>
      <c r="S83" s="9"/>
      <c r="T83" s="9"/>
      <c r="U83" s="9"/>
    </row>
    <row r="84" spans="1:21" ht="11.25">
      <c r="A84" s="9"/>
      <c r="B84" s="9"/>
      <c r="C84" s="9"/>
      <c r="D84" s="9"/>
      <c r="E84" s="9"/>
      <c r="F84" s="9"/>
      <c r="G84" s="9"/>
      <c r="H84" s="9"/>
      <c r="I84" s="9">
        <f ca="1" t="shared" si="17"/>
      </c>
      <c r="J84" s="9">
        <f ca="1" t="shared" si="20"/>
        <v>0</v>
      </c>
      <c r="K84" s="9">
        <f t="shared" si="18"/>
        <v>81</v>
      </c>
      <c r="L84" s="9">
        <f t="shared" si="19"/>
        <v>2</v>
      </c>
      <c r="M84" s="9"/>
      <c r="N84" s="9"/>
      <c r="O84" s="9"/>
      <c r="P84" s="9"/>
      <c r="Q84" s="9"/>
      <c r="R84" s="9"/>
      <c r="S84" s="9"/>
      <c r="T84" s="9"/>
      <c r="U84" s="9"/>
    </row>
    <row r="85" spans="1:21" ht="11.25">
      <c r="A85" s="9"/>
      <c r="B85" s="9"/>
      <c r="C85" s="9"/>
      <c r="D85" s="9"/>
      <c r="E85" s="9"/>
      <c r="F85" s="9"/>
      <c r="G85" s="9"/>
      <c r="H85" s="9"/>
      <c r="I85" s="9">
        <f aca="true" ca="1" t="shared" si="21" ref="I85:I100">IF(J84&gt;K84,I84,IF(OFFSET(B$2,L84+1,0)="","",OFFSET(B$2,L84+1,0)))</f>
      </c>
      <c r="J85" s="9">
        <f ca="1" t="shared" si="20"/>
        <v>0</v>
      </c>
      <c r="K85" s="9">
        <f aca="true" t="shared" si="22" ref="K85:K100">IF(I85=I84,K84+1,1)</f>
        <v>82</v>
      </c>
      <c r="L85" s="9">
        <f aca="true" t="shared" si="23" ref="L85:L100">IF(I85=I84,L84,L84+1)</f>
        <v>2</v>
      </c>
      <c r="M85" s="9"/>
      <c r="N85" s="9"/>
      <c r="O85" s="9"/>
      <c r="P85" s="9"/>
      <c r="Q85" s="9"/>
      <c r="R85" s="9"/>
      <c r="S85" s="9"/>
      <c r="T85" s="9"/>
      <c r="U85" s="9"/>
    </row>
    <row r="86" spans="1:21" ht="11.25">
      <c r="A86" s="9"/>
      <c r="B86" s="9"/>
      <c r="C86" s="9"/>
      <c r="D86" s="9"/>
      <c r="E86" s="9"/>
      <c r="F86" s="9"/>
      <c r="G86" s="9"/>
      <c r="H86" s="9"/>
      <c r="I86" s="9">
        <f ca="1" t="shared" si="21"/>
      </c>
      <c r="J86" s="9">
        <f aca="true" ca="1" t="shared" si="24" ref="J86:J101">IF(I86=I85,J85,IF(OFFSET(C$2,L85+1,0)="","",OFFSET(C$2,L85+1,0)))</f>
        <v>0</v>
      </c>
      <c r="K86" s="9">
        <f t="shared" si="22"/>
        <v>83</v>
      </c>
      <c r="L86" s="9">
        <f t="shared" si="23"/>
        <v>2</v>
      </c>
      <c r="M86" s="9"/>
      <c r="N86" s="9"/>
      <c r="O86" s="9"/>
      <c r="P86" s="9"/>
      <c r="Q86" s="9"/>
      <c r="R86" s="9"/>
      <c r="S86" s="9"/>
      <c r="T86" s="9"/>
      <c r="U86" s="9"/>
    </row>
    <row r="87" spans="1:21" ht="11.25">
      <c r="A87" s="9"/>
      <c r="B87" s="9"/>
      <c r="C87" s="9"/>
      <c r="D87" s="9"/>
      <c r="E87" s="9"/>
      <c r="F87" s="9"/>
      <c r="G87" s="9"/>
      <c r="H87" s="9"/>
      <c r="I87" s="9">
        <f ca="1" t="shared" si="21"/>
      </c>
      <c r="J87" s="9">
        <f ca="1" t="shared" si="24"/>
        <v>0</v>
      </c>
      <c r="K87" s="9">
        <f t="shared" si="22"/>
        <v>84</v>
      </c>
      <c r="L87" s="9">
        <f t="shared" si="23"/>
        <v>2</v>
      </c>
      <c r="M87" s="9"/>
      <c r="N87" s="9"/>
      <c r="O87" s="9"/>
      <c r="P87" s="9"/>
      <c r="Q87" s="9"/>
      <c r="R87" s="9"/>
      <c r="S87" s="9"/>
      <c r="T87" s="9"/>
      <c r="U87" s="9"/>
    </row>
    <row r="88" spans="1:21" ht="11.25">
      <c r="A88" s="9"/>
      <c r="B88" s="9"/>
      <c r="C88" s="9"/>
      <c r="D88" s="9"/>
      <c r="E88" s="9"/>
      <c r="F88" s="9"/>
      <c r="G88" s="9"/>
      <c r="H88" s="9"/>
      <c r="I88" s="9">
        <f ca="1" t="shared" si="21"/>
      </c>
      <c r="J88" s="9">
        <f ca="1" t="shared" si="24"/>
        <v>0</v>
      </c>
      <c r="K88" s="9">
        <f t="shared" si="22"/>
        <v>85</v>
      </c>
      <c r="L88" s="9">
        <f t="shared" si="23"/>
        <v>2</v>
      </c>
      <c r="M88" s="9"/>
      <c r="N88" s="9"/>
      <c r="O88" s="9"/>
      <c r="P88" s="9"/>
      <c r="Q88" s="9"/>
      <c r="R88" s="9"/>
      <c r="S88" s="9"/>
      <c r="T88" s="9"/>
      <c r="U88" s="9"/>
    </row>
    <row r="89" spans="1:21" ht="11.25">
      <c r="A89" s="9"/>
      <c r="B89" s="9"/>
      <c r="C89" s="9"/>
      <c r="D89" s="9"/>
      <c r="E89" s="9"/>
      <c r="F89" s="9"/>
      <c r="G89" s="9"/>
      <c r="H89" s="9"/>
      <c r="I89" s="9">
        <f ca="1" t="shared" si="21"/>
      </c>
      <c r="J89" s="9">
        <f ca="1" t="shared" si="24"/>
        <v>0</v>
      </c>
      <c r="K89" s="9">
        <f t="shared" si="22"/>
        <v>86</v>
      </c>
      <c r="L89" s="9">
        <f t="shared" si="23"/>
        <v>2</v>
      </c>
      <c r="M89" s="9"/>
      <c r="N89" s="9"/>
      <c r="O89" s="9"/>
      <c r="P89" s="9"/>
      <c r="Q89" s="9"/>
      <c r="R89" s="9"/>
      <c r="S89" s="9"/>
      <c r="T89" s="9"/>
      <c r="U89" s="9"/>
    </row>
    <row r="90" spans="1:21" ht="11.25">
      <c r="A90" s="9"/>
      <c r="B90" s="9"/>
      <c r="C90" s="9"/>
      <c r="D90" s="9"/>
      <c r="E90" s="9"/>
      <c r="F90" s="9"/>
      <c r="G90" s="9"/>
      <c r="H90" s="9"/>
      <c r="I90" s="9">
        <f ca="1" t="shared" si="21"/>
      </c>
      <c r="J90" s="9">
        <f ca="1" t="shared" si="24"/>
        <v>0</v>
      </c>
      <c r="K90" s="9">
        <f t="shared" si="22"/>
        <v>87</v>
      </c>
      <c r="L90" s="9">
        <f t="shared" si="23"/>
        <v>2</v>
      </c>
      <c r="M90" s="9"/>
      <c r="N90" s="9"/>
      <c r="O90" s="9"/>
      <c r="P90" s="9"/>
      <c r="Q90" s="9"/>
      <c r="R90" s="9"/>
      <c r="S90" s="9"/>
      <c r="T90" s="9"/>
      <c r="U90" s="9"/>
    </row>
    <row r="91" spans="1:21" ht="11.25">
      <c r="A91" s="9"/>
      <c r="B91" s="9"/>
      <c r="C91" s="9"/>
      <c r="D91" s="9"/>
      <c r="E91" s="9"/>
      <c r="F91" s="9"/>
      <c r="G91" s="9"/>
      <c r="H91" s="9"/>
      <c r="I91" s="9">
        <f ca="1" t="shared" si="21"/>
      </c>
      <c r="J91" s="9">
        <f ca="1" t="shared" si="24"/>
        <v>0</v>
      </c>
      <c r="K91" s="9">
        <f t="shared" si="22"/>
        <v>88</v>
      </c>
      <c r="L91" s="9">
        <f t="shared" si="23"/>
        <v>2</v>
      </c>
      <c r="M91" s="9"/>
      <c r="N91" s="9"/>
      <c r="O91" s="9"/>
      <c r="P91" s="9"/>
      <c r="Q91" s="9"/>
      <c r="R91" s="9"/>
      <c r="S91" s="9"/>
      <c r="T91" s="9"/>
      <c r="U91" s="9"/>
    </row>
    <row r="92" spans="1:21" ht="11.25">
      <c r="A92" s="9"/>
      <c r="B92" s="9"/>
      <c r="C92" s="9"/>
      <c r="D92" s="9"/>
      <c r="E92" s="9"/>
      <c r="F92" s="9"/>
      <c r="G92" s="9"/>
      <c r="H92" s="9"/>
      <c r="I92" s="9">
        <f ca="1" t="shared" si="21"/>
      </c>
      <c r="J92" s="9">
        <f ca="1" t="shared" si="24"/>
        <v>0</v>
      </c>
      <c r="K92" s="9">
        <f t="shared" si="22"/>
        <v>89</v>
      </c>
      <c r="L92" s="9">
        <f t="shared" si="23"/>
        <v>2</v>
      </c>
      <c r="M92" s="9"/>
      <c r="N92" s="9"/>
      <c r="O92" s="9"/>
      <c r="P92" s="9"/>
      <c r="Q92" s="9"/>
      <c r="R92" s="9"/>
      <c r="S92" s="9"/>
      <c r="T92" s="9"/>
      <c r="U92" s="9"/>
    </row>
    <row r="93" spans="1:21" ht="11.25">
      <c r="A93" s="9"/>
      <c r="B93" s="9"/>
      <c r="C93" s="9"/>
      <c r="D93" s="9"/>
      <c r="E93" s="9"/>
      <c r="F93" s="9"/>
      <c r="G93" s="9"/>
      <c r="H93" s="9"/>
      <c r="I93" s="9">
        <f ca="1" t="shared" si="21"/>
      </c>
      <c r="J93" s="9">
        <f ca="1" t="shared" si="24"/>
        <v>0</v>
      </c>
      <c r="K93" s="9">
        <f t="shared" si="22"/>
        <v>90</v>
      </c>
      <c r="L93" s="9">
        <f t="shared" si="23"/>
        <v>2</v>
      </c>
      <c r="M93" s="9"/>
      <c r="N93" s="9"/>
      <c r="O93" s="9"/>
      <c r="P93" s="9"/>
      <c r="Q93" s="9"/>
      <c r="R93" s="9"/>
      <c r="S93" s="9"/>
      <c r="T93" s="9"/>
      <c r="U93" s="9"/>
    </row>
    <row r="94" spans="1:21" ht="11.25">
      <c r="A94" s="9"/>
      <c r="B94" s="9"/>
      <c r="C94" s="9"/>
      <c r="D94" s="9"/>
      <c r="E94" s="9"/>
      <c r="F94" s="9"/>
      <c r="G94" s="9"/>
      <c r="H94" s="9"/>
      <c r="I94" s="9">
        <f ca="1" t="shared" si="21"/>
      </c>
      <c r="J94" s="9">
        <f ca="1" t="shared" si="24"/>
        <v>0</v>
      </c>
      <c r="K94" s="9">
        <f t="shared" si="22"/>
        <v>91</v>
      </c>
      <c r="L94" s="9">
        <f t="shared" si="23"/>
        <v>2</v>
      </c>
      <c r="M94" s="9"/>
      <c r="N94" s="9"/>
      <c r="O94" s="9"/>
      <c r="P94" s="9"/>
      <c r="Q94" s="9"/>
      <c r="R94" s="9"/>
      <c r="S94" s="9"/>
      <c r="T94" s="9"/>
      <c r="U94" s="9"/>
    </row>
    <row r="95" spans="1:21" ht="11.25">
      <c r="A95" s="9"/>
      <c r="B95" s="9"/>
      <c r="C95" s="9"/>
      <c r="D95" s="9"/>
      <c r="E95" s="9"/>
      <c r="F95" s="9"/>
      <c r="G95" s="9"/>
      <c r="H95" s="9"/>
      <c r="I95" s="9">
        <f ca="1" t="shared" si="21"/>
      </c>
      <c r="J95" s="9">
        <f ca="1" t="shared" si="24"/>
        <v>0</v>
      </c>
      <c r="K95" s="9">
        <f t="shared" si="22"/>
        <v>92</v>
      </c>
      <c r="L95" s="9">
        <f t="shared" si="23"/>
        <v>2</v>
      </c>
      <c r="M95" s="9"/>
      <c r="N95" s="9"/>
      <c r="O95" s="9"/>
      <c r="P95" s="9"/>
      <c r="Q95" s="9"/>
      <c r="R95" s="9"/>
      <c r="S95" s="9"/>
      <c r="T95" s="9"/>
      <c r="U95" s="9"/>
    </row>
    <row r="96" spans="1:21" ht="11.25">
      <c r="A96" s="9"/>
      <c r="B96" s="9"/>
      <c r="C96" s="9"/>
      <c r="D96" s="9"/>
      <c r="E96" s="9"/>
      <c r="F96" s="9"/>
      <c r="G96" s="9"/>
      <c r="H96" s="9"/>
      <c r="I96" s="9">
        <f ca="1" t="shared" si="21"/>
      </c>
      <c r="J96" s="9">
        <f ca="1" t="shared" si="24"/>
        <v>0</v>
      </c>
      <c r="K96" s="9">
        <f t="shared" si="22"/>
        <v>93</v>
      </c>
      <c r="L96" s="9">
        <f t="shared" si="23"/>
        <v>2</v>
      </c>
      <c r="M96" s="9"/>
      <c r="N96" s="9"/>
      <c r="O96" s="9"/>
      <c r="P96" s="9"/>
      <c r="Q96" s="9"/>
      <c r="R96" s="9"/>
      <c r="S96" s="9"/>
      <c r="T96" s="9"/>
      <c r="U96" s="9"/>
    </row>
    <row r="97" spans="1:21" ht="11.25">
      <c r="A97" s="9"/>
      <c r="B97" s="9"/>
      <c r="C97" s="9"/>
      <c r="D97" s="9"/>
      <c r="E97" s="9"/>
      <c r="F97" s="9"/>
      <c r="G97" s="9"/>
      <c r="H97" s="9"/>
      <c r="I97" s="9">
        <f ca="1" t="shared" si="21"/>
      </c>
      <c r="J97" s="9">
        <f ca="1" t="shared" si="24"/>
        <v>0</v>
      </c>
      <c r="K97" s="9">
        <f t="shared" si="22"/>
        <v>94</v>
      </c>
      <c r="L97" s="9">
        <f t="shared" si="23"/>
        <v>2</v>
      </c>
      <c r="M97" s="9"/>
      <c r="N97" s="9"/>
      <c r="O97" s="9"/>
      <c r="P97" s="9"/>
      <c r="Q97" s="9"/>
      <c r="R97" s="9"/>
      <c r="S97" s="9"/>
      <c r="T97" s="9"/>
      <c r="U97" s="9"/>
    </row>
    <row r="98" spans="1:21" ht="11.25">
      <c r="A98" s="9"/>
      <c r="B98" s="9"/>
      <c r="C98" s="9"/>
      <c r="D98" s="9"/>
      <c r="E98" s="9"/>
      <c r="F98" s="9"/>
      <c r="G98" s="9"/>
      <c r="H98" s="9"/>
      <c r="I98" s="9">
        <f ca="1" t="shared" si="21"/>
      </c>
      <c r="J98" s="9">
        <f ca="1" t="shared" si="24"/>
        <v>0</v>
      </c>
      <c r="K98" s="9">
        <f t="shared" si="22"/>
        <v>95</v>
      </c>
      <c r="L98" s="9">
        <f t="shared" si="23"/>
        <v>2</v>
      </c>
      <c r="M98" s="9"/>
      <c r="N98" s="9"/>
      <c r="O98" s="9"/>
      <c r="P98" s="9"/>
      <c r="Q98" s="9"/>
      <c r="R98" s="9"/>
      <c r="S98" s="9"/>
      <c r="T98" s="9"/>
      <c r="U98" s="9"/>
    </row>
    <row r="99" spans="1:21" ht="11.25">
      <c r="A99" s="9"/>
      <c r="B99" s="9"/>
      <c r="C99" s="9"/>
      <c r="D99" s="9"/>
      <c r="E99" s="9"/>
      <c r="F99" s="9"/>
      <c r="G99" s="9"/>
      <c r="H99" s="9"/>
      <c r="I99" s="9">
        <f ca="1" t="shared" si="21"/>
      </c>
      <c r="J99" s="9">
        <f ca="1" t="shared" si="24"/>
        <v>0</v>
      </c>
      <c r="K99" s="9">
        <f t="shared" si="22"/>
        <v>96</v>
      </c>
      <c r="L99" s="9">
        <f t="shared" si="23"/>
        <v>2</v>
      </c>
      <c r="M99" s="9"/>
      <c r="N99" s="9"/>
      <c r="O99" s="9"/>
      <c r="P99" s="9"/>
      <c r="Q99" s="9"/>
      <c r="R99" s="9"/>
      <c r="S99" s="9"/>
      <c r="T99" s="9"/>
      <c r="U99" s="9"/>
    </row>
    <row r="100" spans="1:21" ht="11.25">
      <c r="A100" s="9"/>
      <c r="B100" s="9"/>
      <c r="C100" s="9"/>
      <c r="D100" s="9"/>
      <c r="E100" s="9"/>
      <c r="F100" s="9"/>
      <c r="G100" s="9"/>
      <c r="H100" s="9"/>
      <c r="I100" s="9">
        <f ca="1" t="shared" si="21"/>
      </c>
      <c r="J100" s="9">
        <f ca="1" t="shared" si="24"/>
        <v>0</v>
      </c>
      <c r="K100" s="9">
        <f t="shared" si="22"/>
        <v>97</v>
      </c>
      <c r="L100" s="9">
        <f t="shared" si="23"/>
        <v>2</v>
      </c>
      <c r="M100" s="9"/>
      <c r="N100" s="9"/>
      <c r="O100" s="9"/>
      <c r="P100" s="9"/>
      <c r="Q100" s="9"/>
      <c r="R100" s="9"/>
      <c r="S100" s="9"/>
      <c r="T100" s="9"/>
      <c r="U100" s="9"/>
    </row>
    <row r="101" spans="1:21" ht="11.25">
      <c r="A101" s="9"/>
      <c r="B101" s="9"/>
      <c r="C101" s="9"/>
      <c r="D101" s="9"/>
      <c r="E101" s="9"/>
      <c r="F101" s="9"/>
      <c r="G101" s="9"/>
      <c r="H101" s="9"/>
      <c r="I101" s="9">
        <f aca="true" ca="1" t="shared" si="25" ref="I101:I116">IF(J100&gt;K100,I100,IF(OFFSET(B$2,L100+1,0)="","",OFFSET(B$2,L100+1,0)))</f>
      </c>
      <c r="J101" s="9">
        <f ca="1" t="shared" si="24"/>
        <v>0</v>
      </c>
      <c r="K101" s="9">
        <f aca="true" t="shared" si="26" ref="K101:K116">IF(I101=I100,K100+1,1)</f>
        <v>98</v>
      </c>
      <c r="L101" s="9">
        <f aca="true" t="shared" si="27" ref="L101:L116">IF(I101=I100,L100,L100+1)</f>
        <v>2</v>
      </c>
      <c r="M101" s="9"/>
      <c r="N101" s="9"/>
      <c r="O101" s="9"/>
      <c r="P101" s="9"/>
      <c r="Q101" s="9"/>
      <c r="R101" s="9"/>
      <c r="S101" s="9"/>
      <c r="T101" s="9"/>
      <c r="U101" s="9"/>
    </row>
    <row r="102" spans="1:21" ht="11.25">
      <c r="A102" s="9"/>
      <c r="B102" s="9"/>
      <c r="C102" s="9"/>
      <c r="D102" s="9"/>
      <c r="E102" s="9"/>
      <c r="F102" s="9"/>
      <c r="G102" s="9"/>
      <c r="H102" s="9"/>
      <c r="I102" s="9">
        <f ca="1" t="shared" si="25"/>
      </c>
      <c r="J102" s="9">
        <f aca="true" ca="1" t="shared" si="28" ref="J102:J117">IF(I102=I101,J101,IF(OFFSET(C$2,L101+1,0)="","",OFFSET(C$2,L101+1,0)))</f>
        <v>0</v>
      </c>
      <c r="K102" s="9">
        <f t="shared" si="26"/>
        <v>99</v>
      </c>
      <c r="L102" s="9">
        <f t="shared" si="27"/>
        <v>2</v>
      </c>
      <c r="M102" s="9"/>
      <c r="N102" s="9"/>
      <c r="O102" s="9"/>
      <c r="P102" s="9"/>
      <c r="Q102" s="9"/>
      <c r="R102" s="9"/>
      <c r="S102" s="9"/>
      <c r="T102" s="9"/>
      <c r="U102" s="9"/>
    </row>
    <row r="103" spans="1:21" ht="11.25">
      <c r="A103" s="9"/>
      <c r="B103" s="9"/>
      <c r="C103" s="9"/>
      <c r="D103" s="9"/>
      <c r="E103" s="9"/>
      <c r="F103" s="9"/>
      <c r="G103" s="9"/>
      <c r="H103" s="9"/>
      <c r="I103" s="9">
        <f ca="1" t="shared" si="25"/>
      </c>
      <c r="J103" s="9">
        <f ca="1" t="shared" si="28"/>
        <v>0</v>
      </c>
      <c r="K103" s="9">
        <f t="shared" si="26"/>
        <v>100</v>
      </c>
      <c r="L103" s="9">
        <f t="shared" si="27"/>
        <v>2</v>
      </c>
      <c r="M103" s="9"/>
      <c r="N103" s="9"/>
      <c r="O103" s="9"/>
      <c r="P103" s="9"/>
      <c r="Q103" s="9"/>
      <c r="R103" s="9"/>
      <c r="S103" s="9"/>
      <c r="T103" s="9"/>
      <c r="U103" s="9"/>
    </row>
    <row r="104" spans="1:21" ht="11.25">
      <c r="A104" s="9"/>
      <c r="B104" s="9"/>
      <c r="C104" s="9"/>
      <c r="D104" s="9"/>
      <c r="E104" s="9"/>
      <c r="F104" s="9"/>
      <c r="G104" s="9"/>
      <c r="H104" s="9"/>
      <c r="I104" s="9">
        <f ca="1" t="shared" si="25"/>
      </c>
      <c r="J104" s="9">
        <f ca="1" t="shared" si="28"/>
        <v>0</v>
      </c>
      <c r="K104" s="9">
        <f t="shared" si="26"/>
        <v>101</v>
      </c>
      <c r="L104" s="9">
        <f t="shared" si="27"/>
        <v>2</v>
      </c>
      <c r="M104" s="9"/>
      <c r="N104" s="9"/>
      <c r="O104" s="9"/>
      <c r="P104" s="9"/>
      <c r="Q104" s="9"/>
      <c r="R104" s="9"/>
      <c r="S104" s="9"/>
      <c r="T104" s="9"/>
      <c r="U104" s="9"/>
    </row>
    <row r="105" spans="9:12" ht="11.25">
      <c r="I105" s="9">
        <f ca="1" t="shared" si="25"/>
      </c>
      <c r="J105" s="9">
        <f ca="1" t="shared" si="28"/>
        <v>0</v>
      </c>
      <c r="K105" s="9">
        <f t="shared" si="26"/>
        <v>102</v>
      </c>
      <c r="L105" s="9">
        <f t="shared" si="27"/>
        <v>2</v>
      </c>
    </row>
    <row r="106" spans="9:12" ht="11.25">
      <c r="I106" s="9">
        <f ca="1" t="shared" si="25"/>
      </c>
      <c r="J106" s="9">
        <f ca="1" t="shared" si="28"/>
        <v>0</v>
      </c>
      <c r="K106" s="9">
        <f t="shared" si="26"/>
        <v>103</v>
      </c>
      <c r="L106" s="9">
        <f t="shared" si="27"/>
        <v>2</v>
      </c>
    </row>
    <row r="107" spans="9:12" ht="11.25">
      <c r="I107" s="9">
        <f ca="1" t="shared" si="25"/>
      </c>
      <c r="J107" s="9">
        <f ca="1" t="shared" si="28"/>
        <v>0</v>
      </c>
      <c r="K107" s="9">
        <f t="shared" si="26"/>
        <v>104</v>
      </c>
      <c r="L107" s="9">
        <f t="shared" si="27"/>
        <v>2</v>
      </c>
    </row>
    <row r="108" spans="9:12" ht="11.25">
      <c r="I108" s="9">
        <f ca="1" t="shared" si="25"/>
      </c>
      <c r="J108" s="9">
        <f ca="1" t="shared" si="28"/>
        <v>0</v>
      </c>
      <c r="K108" s="9">
        <f t="shared" si="26"/>
        <v>105</v>
      </c>
      <c r="L108" s="9">
        <f t="shared" si="27"/>
        <v>2</v>
      </c>
    </row>
    <row r="109" spans="9:12" ht="11.25">
      <c r="I109" s="9">
        <f ca="1" t="shared" si="25"/>
      </c>
      <c r="J109" s="9">
        <f ca="1" t="shared" si="28"/>
        <v>0</v>
      </c>
      <c r="K109" s="9">
        <f t="shared" si="26"/>
        <v>106</v>
      </c>
      <c r="L109" s="9">
        <f t="shared" si="27"/>
        <v>2</v>
      </c>
    </row>
    <row r="110" spans="9:12" ht="11.25">
      <c r="I110" s="9">
        <f ca="1" t="shared" si="25"/>
      </c>
      <c r="J110" s="9">
        <f ca="1" t="shared" si="28"/>
        <v>0</v>
      </c>
      <c r="K110" s="9">
        <f t="shared" si="26"/>
        <v>107</v>
      </c>
      <c r="L110" s="9">
        <f t="shared" si="27"/>
        <v>2</v>
      </c>
    </row>
    <row r="111" spans="9:12" ht="11.25">
      <c r="I111" s="9">
        <f ca="1" t="shared" si="25"/>
      </c>
      <c r="J111" s="9">
        <f ca="1" t="shared" si="28"/>
        <v>0</v>
      </c>
      <c r="K111" s="9">
        <f t="shared" si="26"/>
        <v>108</v>
      </c>
      <c r="L111" s="9">
        <f t="shared" si="27"/>
        <v>2</v>
      </c>
    </row>
    <row r="112" spans="9:12" ht="11.25">
      <c r="I112" s="9">
        <f ca="1" t="shared" si="25"/>
      </c>
      <c r="J112" s="9">
        <f ca="1" t="shared" si="28"/>
        <v>0</v>
      </c>
      <c r="K112" s="9">
        <f t="shared" si="26"/>
        <v>109</v>
      </c>
      <c r="L112" s="9">
        <f t="shared" si="27"/>
        <v>2</v>
      </c>
    </row>
    <row r="113" spans="9:12" ht="11.25">
      <c r="I113" s="9">
        <f ca="1" t="shared" si="25"/>
      </c>
      <c r="J113" s="9">
        <f ca="1" t="shared" si="28"/>
        <v>0</v>
      </c>
      <c r="K113" s="9">
        <f t="shared" si="26"/>
        <v>110</v>
      </c>
      <c r="L113" s="9">
        <f t="shared" si="27"/>
        <v>2</v>
      </c>
    </row>
    <row r="114" spans="9:12" ht="11.25">
      <c r="I114" s="9">
        <f ca="1" t="shared" si="25"/>
      </c>
      <c r="J114" s="9">
        <f ca="1" t="shared" si="28"/>
        <v>0</v>
      </c>
      <c r="K114" s="9">
        <f t="shared" si="26"/>
        <v>111</v>
      </c>
      <c r="L114" s="9">
        <f t="shared" si="27"/>
        <v>2</v>
      </c>
    </row>
    <row r="115" spans="9:12" ht="11.25">
      <c r="I115" s="9">
        <f ca="1" t="shared" si="25"/>
      </c>
      <c r="J115" s="9">
        <f ca="1" t="shared" si="28"/>
        <v>0</v>
      </c>
      <c r="K115" s="9">
        <f t="shared" si="26"/>
        <v>112</v>
      </c>
      <c r="L115" s="9">
        <f t="shared" si="27"/>
        <v>2</v>
      </c>
    </row>
    <row r="116" spans="9:12" ht="11.25">
      <c r="I116" s="9">
        <f ca="1" t="shared" si="25"/>
      </c>
      <c r="J116" s="9">
        <f ca="1" t="shared" si="28"/>
        <v>0</v>
      </c>
      <c r="K116" s="9">
        <f t="shared" si="26"/>
        <v>113</v>
      </c>
      <c r="L116" s="9">
        <f t="shared" si="27"/>
        <v>2</v>
      </c>
    </row>
    <row r="117" spans="9:12" ht="11.25">
      <c r="I117" s="9">
        <f aca="true" ca="1" t="shared" si="29" ref="I117:I132">IF(J116&gt;K116,I116,IF(OFFSET(B$2,L116+1,0)="","",OFFSET(B$2,L116+1,0)))</f>
      </c>
      <c r="J117" s="9">
        <f ca="1" t="shared" si="28"/>
        <v>0</v>
      </c>
      <c r="K117" s="9">
        <f aca="true" t="shared" si="30" ref="K117:K132">IF(I117=I116,K116+1,1)</f>
        <v>114</v>
      </c>
      <c r="L117" s="9">
        <f aca="true" t="shared" si="31" ref="L117:L132">IF(I117=I116,L116,L116+1)</f>
        <v>2</v>
      </c>
    </row>
    <row r="118" spans="9:12" ht="11.25">
      <c r="I118" s="9">
        <f ca="1" t="shared" si="29"/>
      </c>
      <c r="J118" s="9">
        <f aca="true" ca="1" t="shared" si="32" ref="J118:J133">IF(I118=I117,J117,IF(OFFSET(C$2,L117+1,0)="","",OFFSET(C$2,L117+1,0)))</f>
        <v>0</v>
      </c>
      <c r="K118" s="9">
        <f t="shared" si="30"/>
        <v>115</v>
      </c>
      <c r="L118" s="9">
        <f t="shared" si="31"/>
        <v>2</v>
      </c>
    </row>
    <row r="119" spans="9:12" ht="11.25">
      <c r="I119" s="9">
        <f ca="1" t="shared" si="29"/>
      </c>
      <c r="J119" s="9">
        <f ca="1" t="shared" si="32"/>
        <v>0</v>
      </c>
      <c r="K119" s="9">
        <f t="shared" si="30"/>
        <v>116</v>
      </c>
      <c r="L119" s="9">
        <f t="shared" si="31"/>
        <v>2</v>
      </c>
    </row>
    <row r="120" spans="9:12" ht="11.25">
      <c r="I120" s="9">
        <f ca="1" t="shared" si="29"/>
      </c>
      <c r="J120" s="9">
        <f ca="1" t="shared" si="32"/>
        <v>0</v>
      </c>
      <c r="K120" s="9">
        <f t="shared" si="30"/>
        <v>117</v>
      </c>
      <c r="L120" s="9">
        <f t="shared" si="31"/>
        <v>2</v>
      </c>
    </row>
    <row r="121" spans="9:12" ht="11.25">
      <c r="I121" s="9">
        <f ca="1" t="shared" si="29"/>
      </c>
      <c r="J121" s="9">
        <f ca="1" t="shared" si="32"/>
        <v>0</v>
      </c>
      <c r="K121" s="9">
        <f t="shared" si="30"/>
        <v>118</v>
      </c>
      <c r="L121" s="9">
        <f t="shared" si="31"/>
        <v>2</v>
      </c>
    </row>
    <row r="122" spans="9:12" ht="11.25">
      <c r="I122" s="9">
        <f ca="1" t="shared" si="29"/>
      </c>
      <c r="J122" s="9">
        <f ca="1" t="shared" si="32"/>
        <v>0</v>
      </c>
      <c r="K122" s="9">
        <f t="shared" si="30"/>
        <v>119</v>
      </c>
      <c r="L122" s="9">
        <f t="shared" si="31"/>
        <v>2</v>
      </c>
    </row>
    <row r="123" spans="9:12" ht="11.25">
      <c r="I123" s="9">
        <f ca="1" t="shared" si="29"/>
      </c>
      <c r="J123" s="9">
        <f ca="1" t="shared" si="32"/>
        <v>0</v>
      </c>
      <c r="K123" s="9">
        <f t="shared" si="30"/>
        <v>120</v>
      </c>
      <c r="L123" s="9">
        <f t="shared" si="31"/>
        <v>2</v>
      </c>
    </row>
    <row r="124" spans="9:12" ht="11.25">
      <c r="I124" s="9">
        <f ca="1" t="shared" si="29"/>
      </c>
      <c r="J124" s="9">
        <f ca="1" t="shared" si="32"/>
        <v>0</v>
      </c>
      <c r="K124" s="9">
        <f t="shared" si="30"/>
        <v>121</v>
      </c>
      <c r="L124" s="9">
        <f t="shared" si="31"/>
        <v>2</v>
      </c>
    </row>
    <row r="125" spans="9:12" ht="11.25">
      <c r="I125" s="9">
        <f ca="1" t="shared" si="29"/>
      </c>
      <c r="J125" s="9">
        <f ca="1" t="shared" si="32"/>
        <v>0</v>
      </c>
      <c r="K125" s="9">
        <f t="shared" si="30"/>
        <v>122</v>
      </c>
      <c r="L125" s="9">
        <f t="shared" si="31"/>
        <v>2</v>
      </c>
    </row>
    <row r="126" spans="9:12" ht="11.25">
      <c r="I126" s="9">
        <f ca="1" t="shared" si="29"/>
      </c>
      <c r="J126" s="9">
        <f ca="1" t="shared" si="32"/>
        <v>0</v>
      </c>
      <c r="K126" s="9">
        <f t="shared" si="30"/>
        <v>123</v>
      </c>
      <c r="L126" s="9">
        <f t="shared" si="31"/>
        <v>2</v>
      </c>
    </row>
    <row r="127" spans="9:12" ht="11.25">
      <c r="I127" s="9">
        <f ca="1" t="shared" si="29"/>
      </c>
      <c r="J127" s="9">
        <f ca="1" t="shared" si="32"/>
        <v>0</v>
      </c>
      <c r="K127" s="9">
        <f t="shared" si="30"/>
        <v>124</v>
      </c>
      <c r="L127" s="9">
        <f t="shared" si="31"/>
        <v>2</v>
      </c>
    </row>
    <row r="128" spans="9:12" ht="11.25">
      <c r="I128" s="9">
        <f ca="1" t="shared" si="29"/>
      </c>
      <c r="J128" s="9">
        <f ca="1" t="shared" si="32"/>
        <v>0</v>
      </c>
      <c r="K128" s="9">
        <f t="shared" si="30"/>
        <v>125</v>
      </c>
      <c r="L128" s="9">
        <f t="shared" si="31"/>
        <v>2</v>
      </c>
    </row>
    <row r="129" spans="9:12" ht="11.25">
      <c r="I129" s="9">
        <f ca="1" t="shared" si="29"/>
      </c>
      <c r="J129" s="9">
        <f ca="1" t="shared" si="32"/>
        <v>0</v>
      </c>
      <c r="K129" s="9">
        <f t="shared" si="30"/>
        <v>126</v>
      </c>
      <c r="L129" s="9">
        <f t="shared" si="31"/>
        <v>2</v>
      </c>
    </row>
    <row r="130" spans="9:12" ht="11.25">
      <c r="I130" s="9">
        <f ca="1" t="shared" si="29"/>
      </c>
      <c r="J130" s="9">
        <f ca="1" t="shared" si="32"/>
        <v>0</v>
      </c>
      <c r="K130" s="9">
        <f t="shared" si="30"/>
        <v>127</v>
      </c>
      <c r="L130" s="9">
        <f t="shared" si="31"/>
        <v>2</v>
      </c>
    </row>
    <row r="131" spans="9:12" ht="11.25">
      <c r="I131" s="9">
        <f ca="1" t="shared" si="29"/>
      </c>
      <c r="J131" s="9">
        <f ca="1" t="shared" si="32"/>
        <v>0</v>
      </c>
      <c r="K131" s="9">
        <f t="shared" si="30"/>
        <v>128</v>
      </c>
      <c r="L131" s="9">
        <f t="shared" si="31"/>
        <v>2</v>
      </c>
    </row>
    <row r="132" spans="9:12" ht="11.25">
      <c r="I132" s="9">
        <f ca="1" t="shared" si="29"/>
      </c>
      <c r="J132" s="9">
        <f ca="1" t="shared" si="32"/>
        <v>0</v>
      </c>
      <c r="K132" s="9">
        <f t="shared" si="30"/>
        <v>129</v>
      </c>
      <c r="L132" s="9">
        <f t="shared" si="31"/>
        <v>2</v>
      </c>
    </row>
    <row r="133" spans="9:12" ht="11.25">
      <c r="I133" s="9">
        <f aca="true" ca="1" t="shared" si="33" ref="I133:I148">IF(J132&gt;K132,I132,IF(OFFSET(B$2,L132+1,0)="","",OFFSET(B$2,L132+1,0)))</f>
      </c>
      <c r="J133" s="9">
        <f ca="1" t="shared" si="32"/>
        <v>0</v>
      </c>
      <c r="K133" s="9">
        <f aca="true" t="shared" si="34" ref="K133:K148">IF(I133=I132,K132+1,1)</f>
        <v>130</v>
      </c>
      <c r="L133" s="9">
        <f aca="true" t="shared" si="35" ref="L133:L148">IF(I133=I132,L132,L132+1)</f>
        <v>2</v>
      </c>
    </row>
    <row r="134" spans="9:12" ht="11.25">
      <c r="I134" s="9">
        <f ca="1" t="shared" si="33"/>
      </c>
      <c r="J134" s="9">
        <f aca="true" ca="1" t="shared" si="36" ref="J134:J149">IF(I134=I133,J133,IF(OFFSET(C$2,L133+1,0)="","",OFFSET(C$2,L133+1,0)))</f>
        <v>0</v>
      </c>
      <c r="K134" s="9">
        <f t="shared" si="34"/>
        <v>131</v>
      </c>
      <c r="L134" s="9">
        <f t="shared" si="35"/>
        <v>2</v>
      </c>
    </row>
    <row r="135" spans="9:12" ht="11.25">
      <c r="I135" s="9">
        <f ca="1" t="shared" si="33"/>
      </c>
      <c r="J135" s="9">
        <f ca="1" t="shared" si="36"/>
        <v>0</v>
      </c>
      <c r="K135" s="9">
        <f t="shared" si="34"/>
        <v>132</v>
      </c>
      <c r="L135" s="9">
        <f t="shared" si="35"/>
        <v>2</v>
      </c>
    </row>
    <row r="136" spans="9:12" ht="11.25">
      <c r="I136" s="9">
        <f ca="1" t="shared" si="33"/>
      </c>
      <c r="J136" s="9">
        <f ca="1" t="shared" si="36"/>
        <v>0</v>
      </c>
      <c r="K136" s="9">
        <f t="shared" si="34"/>
        <v>133</v>
      </c>
      <c r="L136" s="9">
        <f t="shared" si="35"/>
        <v>2</v>
      </c>
    </row>
    <row r="137" spans="9:12" ht="11.25">
      <c r="I137" s="9">
        <f ca="1" t="shared" si="33"/>
      </c>
      <c r="J137" s="9">
        <f ca="1" t="shared" si="36"/>
        <v>0</v>
      </c>
      <c r="K137" s="9">
        <f t="shared" si="34"/>
        <v>134</v>
      </c>
      <c r="L137" s="9">
        <f t="shared" si="35"/>
        <v>2</v>
      </c>
    </row>
    <row r="138" spans="9:12" ht="11.25">
      <c r="I138" s="9">
        <f ca="1" t="shared" si="33"/>
      </c>
      <c r="J138" s="9">
        <f ca="1" t="shared" si="36"/>
        <v>0</v>
      </c>
      <c r="K138" s="9">
        <f t="shared" si="34"/>
        <v>135</v>
      </c>
      <c r="L138" s="9">
        <f t="shared" si="35"/>
        <v>2</v>
      </c>
    </row>
    <row r="139" spans="9:12" ht="11.25">
      <c r="I139" s="9">
        <f ca="1" t="shared" si="33"/>
      </c>
      <c r="J139" s="9">
        <f ca="1" t="shared" si="36"/>
        <v>0</v>
      </c>
      <c r="K139" s="9">
        <f t="shared" si="34"/>
        <v>136</v>
      </c>
      <c r="L139" s="9">
        <f t="shared" si="35"/>
        <v>2</v>
      </c>
    </row>
    <row r="140" spans="9:12" ht="11.25">
      <c r="I140" s="9">
        <f ca="1" t="shared" si="33"/>
      </c>
      <c r="J140" s="9">
        <f ca="1" t="shared" si="36"/>
        <v>0</v>
      </c>
      <c r="K140" s="9">
        <f t="shared" si="34"/>
        <v>137</v>
      </c>
      <c r="L140" s="9">
        <f t="shared" si="35"/>
        <v>2</v>
      </c>
    </row>
    <row r="141" spans="9:12" ht="11.25">
      <c r="I141" s="9">
        <f ca="1" t="shared" si="33"/>
      </c>
      <c r="J141" s="9">
        <f ca="1" t="shared" si="36"/>
        <v>0</v>
      </c>
      <c r="K141" s="9">
        <f t="shared" si="34"/>
        <v>138</v>
      </c>
      <c r="L141" s="9">
        <f t="shared" si="35"/>
        <v>2</v>
      </c>
    </row>
    <row r="142" spans="9:12" ht="11.25">
      <c r="I142" s="9">
        <f ca="1" t="shared" si="33"/>
      </c>
      <c r="J142" s="9">
        <f ca="1" t="shared" si="36"/>
        <v>0</v>
      </c>
      <c r="K142" s="9">
        <f t="shared" si="34"/>
        <v>139</v>
      </c>
      <c r="L142" s="9">
        <f t="shared" si="35"/>
        <v>2</v>
      </c>
    </row>
    <row r="143" spans="9:12" ht="11.25">
      <c r="I143" s="9">
        <f ca="1" t="shared" si="33"/>
      </c>
      <c r="J143" s="9">
        <f ca="1" t="shared" si="36"/>
        <v>0</v>
      </c>
      <c r="K143" s="9">
        <f t="shared" si="34"/>
        <v>140</v>
      </c>
      <c r="L143" s="9">
        <f t="shared" si="35"/>
        <v>2</v>
      </c>
    </row>
    <row r="144" spans="9:12" ht="11.25">
      <c r="I144" s="9">
        <f ca="1" t="shared" si="33"/>
      </c>
      <c r="J144" s="9">
        <f ca="1" t="shared" si="36"/>
        <v>0</v>
      </c>
      <c r="K144" s="9">
        <f t="shared" si="34"/>
        <v>141</v>
      </c>
      <c r="L144" s="9">
        <f t="shared" si="35"/>
        <v>2</v>
      </c>
    </row>
    <row r="145" spans="9:12" ht="11.25">
      <c r="I145" s="9">
        <f ca="1" t="shared" si="33"/>
      </c>
      <c r="J145" s="9">
        <f ca="1" t="shared" si="36"/>
        <v>0</v>
      </c>
      <c r="K145" s="9">
        <f t="shared" si="34"/>
        <v>142</v>
      </c>
      <c r="L145" s="9">
        <f t="shared" si="35"/>
        <v>2</v>
      </c>
    </row>
    <row r="146" spans="9:12" ht="11.25">
      <c r="I146" s="9">
        <f ca="1" t="shared" si="33"/>
      </c>
      <c r="J146" s="9">
        <f ca="1" t="shared" si="36"/>
        <v>0</v>
      </c>
      <c r="K146" s="9">
        <f t="shared" si="34"/>
        <v>143</v>
      </c>
      <c r="L146" s="9">
        <f t="shared" si="35"/>
        <v>2</v>
      </c>
    </row>
    <row r="147" spans="9:12" ht="11.25">
      <c r="I147" s="9">
        <f ca="1" t="shared" si="33"/>
      </c>
      <c r="J147" s="9">
        <f ca="1" t="shared" si="36"/>
        <v>0</v>
      </c>
      <c r="K147" s="9">
        <f t="shared" si="34"/>
        <v>144</v>
      </c>
      <c r="L147" s="9">
        <f t="shared" si="35"/>
        <v>2</v>
      </c>
    </row>
    <row r="148" spans="9:12" ht="11.25">
      <c r="I148" s="9">
        <f ca="1" t="shared" si="33"/>
      </c>
      <c r="J148" s="9">
        <f ca="1" t="shared" si="36"/>
        <v>0</v>
      </c>
      <c r="K148" s="9">
        <f t="shared" si="34"/>
        <v>145</v>
      </c>
      <c r="L148" s="9">
        <f t="shared" si="35"/>
        <v>2</v>
      </c>
    </row>
    <row r="149" spans="9:12" ht="11.25">
      <c r="I149" s="9">
        <f aca="true" ca="1" t="shared" si="37" ref="I149:I164">IF(J148&gt;K148,I148,IF(OFFSET(B$2,L148+1,0)="","",OFFSET(B$2,L148+1,0)))</f>
      </c>
      <c r="J149" s="9">
        <f ca="1" t="shared" si="36"/>
        <v>0</v>
      </c>
      <c r="K149" s="9">
        <f aca="true" t="shared" si="38" ref="K149:K164">IF(I149=I148,K148+1,1)</f>
        <v>146</v>
      </c>
      <c r="L149" s="9">
        <f aca="true" t="shared" si="39" ref="L149:L164">IF(I149=I148,L148,L148+1)</f>
        <v>2</v>
      </c>
    </row>
    <row r="150" spans="9:12" ht="11.25">
      <c r="I150" s="9">
        <f ca="1" t="shared" si="37"/>
      </c>
      <c r="J150" s="9">
        <f aca="true" ca="1" t="shared" si="40" ref="J150:J165">IF(I150=I149,J149,IF(OFFSET(C$2,L149+1,0)="","",OFFSET(C$2,L149+1,0)))</f>
        <v>0</v>
      </c>
      <c r="K150" s="9">
        <f t="shared" si="38"/>
        <v>147</v>
      </c>
      <c r="L150" s="9">
        <f t="shared" si="39"/>
        <v>2</v>
      </c>
    </row>
    <row r="151" spans="9:12" ht="11.25">
      <c r="I151" s="9">
        <f ca="1" t="shared" si="37"/>
      </c>
      <c r="J151" s="9">
        <f ca="1" t="shared" si="40"/>
        <v>0</v>
      </c>
      <c r="K151" s="9">
        <f t="shared" si="38"/>
        <v>148</v>
      </c>
      <c r="L151" s="9">
        <f t="shared" si="39"/>
        <v>2</v>
      </c>
    </row>
    <row r="152" spans="9:12" ht="11.25">
      <c r="I152" s="9">
        <f ca="1" t="shared" si="37"/>
      </c>
      <c r="J152" s="9">
        <f ca="1" t="shared" si="40"/>
        <v>0</v>
      </c>
      <c r="K152" s="9">
        <f t="shared" si="38"/>
        <v>149</v>
      </c>
      <c r="L152" s="9">
        <f t="shared" si="39"/>
        <v>2</v>
      </c>
    </row>
    <row r="153" spans="9:12" ht="11.25">
      <c r="I153" s="9">
        <f ca="1" t="shared" si="37"/>
      </c>
      <c r="J153" s="9">
        <f ca="1" t="shared" si="40"/>
        <v>0</v>
      </c>
      <c r="K153" s="9">
        <f t="shared" si="38"/>
        <v>150</v>
      </c>
      <c r="L153" s="9">
        <f t="shared" si="39"/>
        <v>2</v>
      </c>
    </row>
    <row r="154" spans="9:12" ht="11.25">
      <c r="I154" s="9">
        <f ca="1" t="shared" si="37"/>
      </c>
      <c r="J154" s="9">
        <f ca="1" t="shared" si="40"/>
        <v>0</v>
      </c>
      <c r="K154" s="9">
        <f t="shared" si="38"/>
        <v>151</v>
      </c>
      <c r="L154" s="9">
        <f t="shared" si="39"/>
        <v>2</v>
      </c>
    </row>
    <row r="155" spans="9:12" ht="11.25">
      <c r="I155" s="9">
        <f ca="1" t="shared" si="37"/>
      </c>
      <c r="J155" s="9">
        <f ca="1" t="shared" si="40"/>
        <v>0</v>
      </c>
      <c r="K155" s="9">
        <f t="shared" si="38"/>
        <v>152</v>
      </c>
      <c r="L155" s="9">
        <f t="shared" si="39"/>
        <v>2</v>
      </c>
    </row>
    <row r="156" spans="9:12" ht="11.25">
      <c r="I156" s="9">
        <f ca="1" t="shared" si="37"/>
      </c>
      <c r="J156" s="9">
        <f ca="1" t="shared" si="40"/>
        <v>0</v>
      </c>
      <c r="K156" s="9">
        <f t="shared" si="38"/>
        <v>153</v>
      </c>
      <c r="L156" s="9">
        <f t="shared" si="39"/>
        <v>2</v>
      </c>
    </row>
    <row r="157" spans="9:12" ht="11.25">
      <c r="I157" s="9">
        <f ca="1" t="shared" si="37"/>
      </c>
      <c r="J157" s="9">
        <f ca="1" t="shared" si="40"/>
        <v>0</v>
      </c>
      <c r="K157" s="9">
        <f t="shared" si="38"/>
        <v>154</v>
      </c>
      <c r="L157" s="9">
        <f t="shared" si="39"/>
        <v>2</v>
      </c>
    </row>
    <row r="158" spans="9:12" ht="11.25">
      <c r="I158" s="9">
        <f ca="1" t="shared" si="37"/>
      </c>
      <c r="J158" s="9">
        <f ca="1" t="shared" si="40"/>
        <v>0</v>
      </c>
      <c r="K158" s="9">
        <f t="shared" si="38"/>
        <v>155</v>
      </c>
      <c r="L158" s="9">
        <f t="shared" si="39"/>
        <v>2</v>
      </c>
    </row>
    <row r="159" spans="9:12" ht="11.25">
      <c r="I159" s="9">
        <f ca="1" t="shared" si="37"/>
      </c>
      <c r="J159" s="9">
        <f ca="1" t="shared" si="40"/>
        <v>0</v>
      </c>
      <c r="K159" s="9">
        <f t="shared" si="38"/>
        <v>156</v>
      </c>
      <c r="L159" s="9">
        <f t="shared" si="39"/>
        <v>2</v>
      </c>
    </row>
    <row r="160" spans="9:12" ht="11.25">
      <c r="I160" s="9">
        <f ca="1" t="shared" si="37"/>
      </c>
      <c r="J160" s="9">
        <f ca="1" t="shared" si="40"/>
        <v>0</v>
      </c>
      <c r="K160" s="9">
        <f t="shared" si="38"/>
        <v>157</v>
      </c>
      <c r="L160" s="9">
        <f t="shared" si="39"/>
        <v>2</v>
      </c>
    </row>
    <row r="161" spans="9:12" ht="11.25">
      <c r="I161" s="9">
        <f ca="1" t="shared" si="37"/>
      </c>
      <c r="J161" s="9">
        <f ca="1" t="shared" si="40"/>
        <v>0</v>
      </c>
      <c r="K161" s="9">
        <f t="shared" si="38"/>
        <v>158</v>
      </c>
      <c r="L161" s="9">
        <f t="shared" si="39"/>
        <v>2</v>
      </c>
    </row>
    <row r="162" spans="9:12" ht="11.25">
      <c r="I162" s="9">
        <f ca="1" t="shared" si="37"/>
      </c>
      <c r="J162" s="9">
        <f ca="1" t="shared" si="40"/>
        <v>0</v>
      </c>
      <c r="K162" s="9">
        <f t="shared" si="38"/>
        <v>159</v>
      </c>
      <c r="L162" s="9">
        <f t="shared" si="39"/>
        <v>2</v>
      </c>
    </row>
    <row r="163" spans="9:12" ht="11.25">
      <c r="I163" s="9">
        <f ca="1" t="shared" si="37"/>
      </c>
      <c r="J163" s="9">
        <f ca="1" t="shared" si="40"/>
        <v>0</v>
      </c>
      <c r="K163" s="9">
        <f t="shared" si="38"/>
        <v>160</v>
      </c>
      <c r="L163" s="9">
        <f t="shared" si="39"/>
        <v>2</v>
      </c>
    </row>
    <row r="164" spans="9:12" ht="11.25">
      <c r="I164" s="9">
        <f ca="1" t="shared" si="37"/>
      </c>
      <c r="J164" s="9">
        <f ca="1" t="shared" si="40"/>
        <v>0</v>
      </c>
      <c r="K164" s="9">
        <f t="shared" si="38"/>
        <v>161</v>
      </c>
      <c r="L164" s="9">
        <f t="shared" si="39"/>
        <v>2</v>
      </c>
    </row>
    <row r="165" spans="9:12" ht="11.25">
      <c r="I165" s="9">
        <f aca="true" ca="1" t="shared" si="41" ref="I165:I180">IF(J164&gt;K164,I164,IF(OFFSET(B$2,L164+1,0)="","",OFFSET(B$2,L164+1,0)))</f>
      </c>
      <c r="J165" s="9">
        <f ca="1" t="shared" si="40"/>
        <v>0</v>
      </c>
      <c r="K165" s="9">
        <f aca="true" t="shared" si="42" ref="K165:K180">IF(I165=I164,K164+1,1)</f>
        <v>162</v>
      </c>
      <c r="L165" s="9">
        <f aca="true" t="shared" si="43" ref="L165:L180">IF(I165=I164,L164,L164+1)</f>
        <v>2</v>
      </c>
    </row>
    <row r="166" spans="9:12" ht="11.25">
      <c r="I166" s="9">
        <f ca="1" t="shared" si="41"/>
      </c>
      <c r="J166" s="9">
        <f aca="true" ca="1" t="shared" si="44" ref="J166:J181">IF(I166=I165,J165,IF(OFFSET(C$2,L165+1,0)="","",OFFSET(C$2,L165+1,0)))</f>
        <v>0</v>
      </c>
      <c r="K166" s="9">
        <f t="shared" si="42"/>
        <v>163</v>
      </c>
      <c r="L166" s="9">
        <f t="shared" si="43"/>
        <v>2</v>
      </c>
    </row>
    <row r="167" spans="9:12" ht="11.25">
      <c r="I167" s="9">
        <f ca="1" t="shared" si="41"/>
      </c>
      <c r="J167" s="9">
        <f ca="1" t="shared" si="44"/>
        <v>0</v>
      </c>
      <c r="K167" s="9">
        <f t="shared" si="42"/>
        <v>164</v>
      </c>
      <c r="L167" s="9">
        <f t="shared" si="43"/>
        <v>2</v>
      </c>
    </row>
    <row r="168" spans="9:12" ht="11.25">
      <c r="I168" s="9">
        <f ca="1" t="shared" si="41"/>
      </c>
      <c r="J168" s="9">
        <f ca="1" t="shared" si="44"/>
        <v>0</v>
      </c>
      <c r="K168" s="9">
        <f t="shared" si="42"/>
        <v>165</v>
      </c>
      <c r="L168" s="9">
        <f t="shared" si="43"/>
        <v>2</v>
      </c>
    </row>
    <row r="169" spans="9:12" ht="11.25">
      <c r="I169" s="9">
        <f ca="1" t="shared" si="41"/>
      </c>
      <c r="J169" s="9">
        <f ca="1" t="shared" si="44"/>
        <v>0</v>
      </c>
      <c r="K169" s="9">
        <f t="shared" si="42"/>
        <v>166</v>
      </c>
      <c r="L169" s="9">
        <f t="shared" si="43"/>
        <v>2</v>
      </c>
    </row>
    <row r="170" spans="9:12" ht="11.25">
      <c r="I170" s="9">
        <f ca="1" t="shared" si="41"/>
      </c>
      <c r="J170" s="9">
        <f ca="1" t="shared" si="44"/>
        <v>0</v>
      </c>
      <c r="K170" s="9">
        <f t="shared" si="42"/>
        <v>167</v>
      </c>
      <c r="L170" s="9">
        <f t="shared" si="43"/>
        <v>2</v>
      </c>
    </row>
    <row r="171" spans="9:12" ht="11.25">
      <c r="I171" s="9">
        <f ca="1" t="shared" si="41"/>
      </c>
      <c r="J171" s="9">
        <f ca="1" t="shared" si="44"/>
        <v>0</v>
      </c>
      <c r="K171" s="9">
        <f t="shared" si="42"/>
        <v>168</v>
      </c>
      <c r="L171" s="9">
        <f t="shared" si="43"/>
        <v>2</v>
      </c>
    </row>
    <row r="172" spans="9:12" ht="11.25">
      <c r="I172" s="9">
        <f ca="1" t="shared" si="41"/>
      </c>
      <c r="J172" s="9">
        <f ca="1" t="shared" si="44"/>
        <v>0</v>
      </c>
      <c r="K172" s="9">
        <f t="shared" si="42"/>
        <v>169</v>
      </c>
      <c r="L172" s="9">
        <f t="shared" si="43"/>
        <v>2</v>
      </c>
    </row>
    <row r="173" spans="9:12" ht="11.25">
      <c r="I173" s="9">
        <f ca="1" t="shared" si="41"/>
      </c>
      <c r="J173" s="9">
        <f ca="1" t="shared" si="44"/>
        <v>0</v>
      </c>
      <c r="K173" s="9">
        <f t="shared" si="42"/>
        <v>170</v>
      </c>
      <c r="L173" s="9">
        <f t="shared" si="43"/>
        <v>2</v>
      </c>
    </row>
    <row r="174" spans="9:12" ht="11.25">
      <c r="I174" s="9">
        <f ca="1" t="shared" si="41"/>
      </c>
      <c r="J174" s="9">
        <f ca="1" t="shared" si="44"/>
        <v>0</v>
      </c>
      <c r="K174" s="9">
        <f t="shared" si="42"/>
        <v>171</v>
      </c>
      <c r="L174" s="9">
        <f t="shared" si="43"/>
        <v>2</v>
      </c>
    </row>
    <row r="175" spans="9:12" ht="11.25">
      <c r="I175" s="9">
        <f ca="1" t="shared" si="41"/>
      </c>
      <c r="J175" s="9">
        <f ca="1" t="shared" si="44"/>
        <v>0</v>
      </c>
      <c r="K175" s="9">
        <f t="shared" si="42"/>
        <v>172</v>
      </c>
      <c r="L175" s="9">
        <f t="shared" si="43"/>
        <v>2</v>
      </c>
    </row>
    <row r="176" spans="9:12" ht="11.25">
      <c r="I176" s="9">
        <f ca="1" t="shared" si="41"/>
      </c>
      <c r="J176" s="9">
        <f ca="1" t="shared" si="44"/>
        <v>0</v>
      </c>
      <c r="K176" s="9">
        <f t="shared" si="42"/>
        <v>173</v>
      </c>
      <c r="L176" s="9">
        <f t="shared" si="43"/>
        <v>2</v>
      </c>
    </row>
    <row r="177" spans="9:12" ht="11.25">
      <c r="I177" s="9">
        <f ca="1" t="shared" si="41"/>
      </c>
      <c r="J177" s="9">
        <f ca="1" t="shared" si="44"/>
        <v>0</v>
      </c>
      <c r="K177" s="9">
        <f t="shared" si="42"/>
        <v>174</v>
      </c>
      <c r="L177" s="9">
        <f t="shared" si="43"/>
        <v>2</v>
      </c>
    </row>
    <row r="178" spans="9:12" ht="11.25">
      <c r="I178" s="9">
        <f ca="1" t="shared" si="41"/>
      </c>
      <c r="J178" s="9">
        <f ca="1" t="shared" si="44"/>
        <v>0</v>
      </c>
      <c r="K178" s="9">
        <f t="shared" si="42"/>
        <v>175</v>
      </c>
      <c r="L178" s="9">
        <f t="shared" si="43"/>
        <v>2</v>
      </c>
    </row>
    <row r="179" spans="9:12" ht="11.25">
      <c r="I179" s="9">
        <f ca="1" t="shared" si="41"/>
      </c>
      <c r="J179" s="9">
        <f ca="1" t="shared" si="44"/>
        <v>0</v>
      </c>
      <c r="K179" s="9">
        <f t="shared" si="42"/>
        <v>176</v>
      </c>
      <c r="L179" s="9">
        <f t="shared" si="43"/>
        <v>2</v>
      </c>
    </row>
    <row r="180" spans="9:12" ht="11.25">
      <c r="I180" s="9">
        <f ca="1" t="shared" si="41"/>
      </c>
      <c r="J180" s="9">
        <f ca="1" t="shared" si="44"/>
        <v>0</v>
      </c>
      <c r="K180" s="9">
        <f t="shared" si="42"/>
        <v>177</v>
      </c>
      <c r="L180" s="9">
        <f t="shared" si="43"/>
        <v>2</v>
      </c>
    </row>
    <row r="181" spans="9:12" ht="11.25">
      <c r="I181" s="9">
        <f aca="true" ca="1" t="shared" si="45" ref="I181:I196">IF(J180&gt;K180,I180,IF(OFFSET(B$2,L180+1,0)="","",OFFSET(B$2,L180+1,0)))</f>
      </c>
      <c r="J181" s="9">
        <f ca="1" t="shared" si="44"/>
        <v>0</v>
      </c>
      <c r="K181" s="9">
        <f aca="true" t="shared" si="46" ref="K181:K196">IF(I181=I180,K180+1,1)</f>
        <v>178</v>
      </c>
      <c r="L181" s="9">
        <f aca="true" t="shared" si="47" ref="L181:L196">IF(I181=I180,L180,L180+1)</f>
        <v>2</v>
      </c>
    </row>
    <row r="182" spans="9:12" ht="11.25">
      <c r="I182" s="9">
        <f ca="1" t="shared" si="45"/>
      </c>
      <c r="J182" s="9">
        <f aca="true" ca="1" t="shared" si="48" ref="J182:J197">IF(I182=I181,J181,IF(OFFSET(C$2,L181+1,0)="","",OFFSET(C$2,L181+1,0)))</f>
        <v>0</v>
      </c>
      <c r="K182" s="9">
        <f t="shared" si="46"/>
        <v>179</v>
      </c>
      <c r="L182" s="9">
        <f t="shared" si="47"/>
        <v>2</v>
      </c>
    </row>
    <row r="183" spans="9:12" ht="11.25">
      <c r="I183" s="9">
        <f ca="1" t="shared" si="45"/>
      </c>
      <c r="J183" s="9">
        <f ca="1" t="shared" si="48"/>
        <v>0</v>
      </c>
      <c r="K183" s="9">
        <f t="shared" si="46"/>
        <v>180</v>
      </c>
      <c r="L183" s="9">
        <f t="shared" si="47"/>
        <v>2</v>
      </c>
    </row>
    <row r="184" spans="9:12" ht="11.25">
      <c r="I184" s="9">
        <f ca="1" t="shared" si="45"/>
      </c>
      <c r="J184" s="9">
        <f ca="1" t="shared" si="48"/>
        <v>0</v>
      </c>
      <c r="K184" s="9">
        <f t="shared" si="46"/>
        <v>181</v>
      </c>
      <c r="L184" s="9">
        <f t="shared" si="47"/>
        <v>2</v>
      </c>
    </row>
    <row r="185" spans="9:12" ht="11.25">
      <c r="I185" s="9">
        <f ca="1" t="shared" si="45"/>
      </c>
      <c r="J185" s="9">
        <f ca="1" t="shared" si="48"/>
        <v>0</v>
      </c>
      <c r="K185" s="9">
        <f t="shared" si="46"/>
        <v>182</v>
      </c>
      <c r="L185" s="9">
        <f t="shared" si="47"/>
        <v>2</v>
      </c>
    </row>
    <row r="186" spans="9:12" ht="11.25">
      <c r="I186" s="9">
        <f ca="1" t="shared" si="45"/>
      </c>
      <c r="J186" s="9">
        <f ca="1" t="shared" si="48"/>
        <v>0</v>
      </c>
      <c r="K186" s="9">
        <f t="shared" si="46"/>
        <v>183</v>
      </c>
      <c r="L186" s="9">
        <f t="shared" si="47"/>
        <v>2</v>
      </c>
    </row>
    <row r="187" spans="9:12" ht="11.25">
      <c r="I187" s="9">
        <f ca="1" t="shared" si="45"/>
      </c>
      <c r="J187" s="9">
        <f ca="1" t="shared" si="48"/>
        <v>0</v>
      </c>
      <c r="K187" s="9">
        <f t="shared" si="46"/>
        <v>184</v>
      </c>
      <c r="L187" s="9">
        <f t="shared" si="47"/>
        <v>2</v>
      </c>
    </row>
    <row r="188" spans="9:12" ht="11.25">
      <c r="I188" s="9">
        <f ca="1" t="shared" si="45"/>
      </c>
      <c r="J188" s="9">
        <f ca="1" t="shared" si="48"/>
        <v>0</v>
      </c>
      <c r="K188" s="9">
        <f t="shared" si="46"/>
        <v>185</v>
      </c>
      <c r="L188" s="9">
        <f t="shared" si="47"/>
        <v>2</v>
      </c>
    </row>
    <row r="189" spans="9:12" ht="11.25">
      <c r="I189" s="9">
        <f ca="1" t="shared" si="45"/>
      </c>
      <c r="J189" s="9">
        <f ca="1" t="shared" si="48"/>
        <v>0</v>
      </c>
      <c r="K189" s="9">
        <f t="shared" si="46"/>
        <v>186</v>
      </c>
      <c r="L189" s="9">
        <f t="shared" si="47"/>
        <v>2</v>
      </c>
    </row>
    <row r="190" spans="9:12" ht="11.25">
      <c r="I190" s="9">
        <f ca="1" t="shared" si="45"/>
      </c>
      <c r="J190" s="9">
        <f ca="1" t="shared" si="48"/>
        <v>0</v>
      </c>
      <c r="K190" s="9">
        <f t="shared" si="46"/>
        <v>187</v>
      </c>
      <c r="L190" s="9">
        <f t="shared" si="47"/>
        <v>2</v>
      </c>
    </row>
    <row r="191" spans="9:12" ht="11.25">
      <c r="I191" s="9">
        <f ca="1" t="shared" si="45"/>
      </c>
      <c r="J191" s="9">
        <f ca="1" t="shared" si="48"/>
        <v>0</v>
      </c>
      <c r="K191" s="9">
        <f t="shared" si="46"/>
        <v>188</v>
      </c>
      <c r="L191" s="9">
        <f t="shared" si="47"/>
        <v>2</v>
      </c>
    </row>
    <row r="192" spans="9:12" ht="11.25">
      <c r="I192" s="9">
        <f ca="1" t="shared" si="45"/>
      </c>
      <c r="J192" s="9">
        <f ca="1" t="shared" si="48"/>
        <v>0</v>
      </c>
      <c r="K192" s="9">
        <f t="shared" si="46"/>
        <v>189</v>
      </c>
      <c r="L192" s="9">
        <f t="shared" si="47"/>
        <v>2</v>
      </c>
    </row>
    <row r="193" spans="9:12" ht="11.25">
      <c r="I193" s="9">
        <f ca="1" t="shared" si="45"/>
      </c>
      <c r="J193" s="9">
        <f ca="1" t="shared" si="48"/>
        <v>0</v>
      </c>
      <c r="K193" s="9">
        <f t="shared" si="46"/>
        <v>190</v>
      </c>
      <c r="L193" s="9">
        <f t="shared" si="47"/>
        <v>2</v>
      </c>
    </row>
    <row r="194" spans="9:12" ht="11.25">
      <c r="I194" s="9">
        <f ca="1" t="shared" si="45"/>
      </c>
      <c r="J194" s="9">
        <f ca="1" t="shared" si="48"/>
        <v>0</v>
      </c>
      <c r="K194" s="9">
        <f t="shared" si="46"/>
        <v>191</v>
      </c>
      <c r="L194" s="9">
        <f t="shared" si="47"/>
        <v>2</v>
      </c>
    </row>
    <row r="195" spans="9:12" ht="11.25">
      <c r="I195" s="9">
        <f ca="1" t="shared" si="45"/>
      </c>
      <c r="J195" s="9">
        <f ca="1" t="shared" si="48"/>
        <v>0</v>
      </c>
      <c r="K195" s="9">
        <f t="shared" si="46"/>
        <v>192</v>
      </c>
      <c r="L195" s="9">
        <f t="shared" si="47"/>
        <v>2</v>
      </c>
    </row>
    <row r="196" spans="9:12" ht="11.25">
      <c r="I196" s="9">
        <f ca="1" t="shared" si="45"/>
      </c>
      <c r="J196" s="9">
        <f ca="1" t="shared" si="48"/>
        <v>0</v>
      </c>
      <c r="K196" s="9">
        <f t="shared" si="46"/>
        <v>193</v>
      </c>
      <c r="L196" s="9">
        <f t="shared" si="47"/>
        <v>2</v>
      </c>
    </row>
    <row r="197" spans="9:12" ht="11.25">
      <c r="I197" s="9">
        <f aca="true" ca="1" t="shared" si="49" ref="I197:I212">IF(J196&gt;K196,I196,IF(OFFSET(B$2,L196+1,0)="","",OFFSET(B$2,L196+1,0)))</f>
      </c>
      <c r="J197" s="9">
        <f ca="1" t="shared" si="48"/>
        <v>0</v>
      </c>
      <c r="K197" s="9">
        <f aca="true" t="shared" si="50" ref="K197:K212">IF(I197=I196,K196+1,1)</f>
        <v>194</v>
      </c>
      <c r="L197" s="9">
        <f aca="true" t="shared" si="51" ref="L197:L212">IF(I197=I196,L196,L196+1)</f>
        <v>2</v>
      </c>
    </row>
    <row r="198" spans="9:12" ht="11.25">
      <c r="I198" s="9">
        <f ca="1" t="shared" si="49"/>
      </c>
      <c r="J198" s="9">
        <f aca="true" ca="1" t="shared" si="52" ref="J198:J213">IF(I198=I197,J197,IF(OFFSET(C$2,L197+1,0)="","",OFFSET(C$2,L197+1,0)))</f>
        <v>0</v>
      </c>
      <c r="K198" s="9">
        <f t="shared" si="50"/>
        <v>195</v>
      </c>
      <c r="L198" s="9">
        <f t="shared" si="51"/>
        <v>2</v>
      </c>
    </row>
    <row r="199" spans="9:12" ht="11.25">
      <c r="I199" s="9">
        <f ca="1" t="shared" si="49"/>
      </c>
      <c r="J199" s="9">
        <f ca="1" t="shared" si="52"/>
        <v>0</v>
      </c>
      <c r="K199" s="9">
        <f t="shared" si="50"/>
        <v>196</v>
      </c>
      <c r="L199" s="9">
        <f t="shared" si="51"/>
        <v>2</v>
      </c>
    </row>
    <row r="200" spans="9:12" ht="11.25">
      <c r="I200" s="9">
        <f ca="1" t="shared" si="49"/>
      </c>
      <c r="J200" s="9">
        <f ca="1" t="shared" si="52"/>
        <v>0</v>
      </c>
      <c r="K200" s="9">
        <f t="shared" si="50"/>
        <v>197</v>
      </c>
      <c r="L200" s="9">
        <f t="shared" si="51"/>
        <v>2</v>
      </c>
    </row>
    <row r="201" spans="9:12" ht="11.25">
      <c r="I201" s="9">
        <f ca="1" t="shared" si="49"/>
      </c>
      <c r="J201" s="9">
        <f ca="1" t="shared" si="52"/>
        <v>0</v>
      </c>
      <c r="K201" s="9">
        <f t="shared" si="50"/>
        <v>198</v>
      </c>
      <c r="L201" s="9">
        <f t="shared" si="51"/>
        <v>2</v>
      </c>
    </row>
    <row r="202" spans="9:12" ht="11.25">
      <c r="I202" s="9">
        <f ca="1" t="shared" si="49"/>
      </c>
      <c r="J202" s="9">
        <f ca="1" t="shared" si="52"/>
        <v>0</v>
      </c>
      <c r="K202" s="9">
        <f t="shared" si="50"/>
        <v>199</v>
      </c>
      <c r="L202" s="9">
        <f t="shared" si="51"/>
        <v>2</v>
      </c>
    </row>
    <row r="203" spans="9:12" ht="11.25">
      <c r="I203" s="9">
        <f ca="1" t="shared" si="49"/>
      </c>
      <c r="J203" s="9">
        <f ca="1" t="shared" si="52"/>
        <v>0</v>
      </c>
      <c r="K203" s="9">
        <f t="shared" si="50"/>
        <v>200</v>
      </c>
      <c r="L203" s="9">
        <f t="shared" si="51"/>
        <v>2</v>
      </c>
    </row>
    <row r="204" spans="9:12" ht="11.25">
      <c r="I204" s="9">
        <f ca="1" t="shared" si="49"/>
      </c>
      <c r="J204" s="9">
        <f ca="1" t="shared" si="52"/>
        <v>0</v>
      </c>
      <c r="K204" s="9">
        <f t="shared" si="50"/>
        <v>201</v>
      </c>
      <c r="L204" s="9">
        <f t="shared" si="51"/>
        <v>2</v>
      </c>
    </row>
    <row r="205" spans="9:12" ht="11.25">
      <c r="I205" s="9">
        <f ca="1" t="shared" si="49"/>
      </c>
      <c r="J205" s="9">
        <f ca="1" t="shared" si="52"/>
        <v>0</v>
      </c>
      <c r="K205" s="9">
        <f t="shared" si="50"/>
        <v>202</v>
      </c>
      <c r="L205" s="9">
        <f t="shared" si="51"/>
        <v>2</v>
      </c>
    </row>
    <row r="206" spans="9:12" ht="11.25">
      <c r="I206" s="9">
        <f ca="1" t="shared" si="49"/>
      </c>
      <c r="J206" s="9">
        <f ca="1" t="shared" si="52"/>
        <v>0</v>
      </c>
      <c r="K206" s="9">
        <f t="shared" si="50"/>
        <v>203</v>
      </c>
      <c r="L206" s="9">
        <f t="shared" si="51"/>
        <v>2</v>
      </c>
    </row>
    <row r="207" spans="9:12" ht="11.25">
      <c r="I207" s="9">
        <f ca="1" t="shared" si="49"/>
      </c>
      <c r="J207" s="9">
        <f ca="1" t="shared" si="52"/>
        <v>0</v>
      </c>
      <c r="K207" s="9">
        <f t="shared" si="50"/>
        <v>204</v>
      </c>
      <c r="L207" s="9">
        <f t="shared" si="51"/>
        <v>2</v>
      </c>
    </row>
    <row r="208" spans="9:12" ht="11.25">
      <c r="I208" s="9">
        <f ca="1" t="shared" si="49"/>
      </c>
      <c r="J208" s="9">
        <f ca="1" t="shared" si="52"/>
        <v>0</v>
      </c>
      <c r="K208" s="9">
        <f t="shared" si="50"/>
        <v>205</v>
      </c>
      <c r="L208" s="9">
        <f t="shared" si="51"/>
        <v>2</v>
      </c>
    </row>
    <row r="209" spans="9:12" ht="11.25">
      <c r="I209" s="9">
        <f ca="1" t="shared" si="49"/>
      </c>
      <c r="J209" s="9">
        <f ca="1" t="shared" si="52"/>
        <v>0</v>
      </c>
      <c r="K209" s="9">
        <f t="shared" si="50"/>
        <v>206</v>
      </c>
      <c r="L209" s="9">
        <f t="shared" si="51"/>
        <v>2</v>
      </c>
    </row>
    <row r="210" spans="9:12" ht="11.25">
      <c r="I210" s="9">
        <f ca="1" t="shared" si="49"/>
      </c>
      <c r="J210" s="9">
        <f ca="1" t="shared" si="52"/>
        <v>0</v>
      </c>
      <c r="K210" s="9">
        <f t="shared" si="50"/>
        <v>207</v>
      </c>
      <c r="L210" s="9">
        <f t="shared" si="51"/>
        <v>2</v>
      </c>
    </row>
    <row r="211" spans="9:12" ht="11.25">
      <c r="I211" s="9">
        <f ca="1" t="shared" si="49"/>
      </c>
      <c r="J211" s="9">
        <f ca="1" t="shared" si="52"/>
        <v>0</v>
      </c>
      <c r="K211" s="9">
        <f t="shared" si="50"/>
        <v>208</v>
      </c>
      <c r="L211" s="9">
        <f t="shared" si="51"/>
        <v>2</v>
      </c>
    </row>
    <row r="212" spans="9:12" ht="11.25">
      <c r="I212" s="9">
        <f ca="1" t="shared" si="49"/>
      </c>
      <c r="J212" s="9">
        <f ca="1" t="shared" si="52"/>
        <v>0</v>
      </c>
      <c r="K212" s="9">
        <f t="shared" si="50"/>
        <v>209</v>
      </c>
      <c r="L212" s="9">
        <f t="shared" si="51"/>
        <v>2</v>
      </c>
    </row>
    <row r="213" spans="9:12" ht="11.25">
      <c r="I213" s="9">
        <f aca="true" ca="1" t="shared" si="53" ref="I213:I228">IF(J212&gt;K212,I212,IF(OFFSET(B$2,L212+1,0)="","",OFFSET(B$2,L212+1,0)))</f>
      </c>
      <c r="J213" s="9">
        <f ca="1" t="shared" si="52"/>
        <v>0</v>
      </c>
      <c r="K213" s="9">
        <f aca="true" t="shared" si="54" ref="K213:K228">IF(I213=I212,K212+1,1)</f>
        <v>210</v>
      </c>
      <c r="L213" s="9">
        <f aca="true" t="shared" si="55" ref="L213:L228">IF(I213=I212,L212,L212+1)</f>
        <v>2</v>
      </c>
    </row>
    <row r="214" spans="9:12" ht="11.25">
      <c r="I214" s="9">
        <f ca="1" t="shared" si="53"/>
      </c>
      <c r="J214" s="9">
        <f aca="true" ca="1" t="shared" si="56" ref="J214:J229">IF(I214=I213,J213,IF(OFFSET(C$2,L213+1,0)="","",OFFSET(C$2,L213+1,0)))</f>
        <v>0</v>
      </c>
      <c r="K214" s="9">
        <f t="shared" si="54"/>
        <v>211</v>
      </c>
      <c r="L214" s="9">
        <f t="shared" si="55"/>
        <v>2</v>
      </c>
    </row>
    <row r="215" spans="9:12" ht="11.25">
      <c r="I215" s="9">
        <f ca="1" t="shared" si="53"/>
      </c>
      <c r="J215" s="9">
        <f ca="1" t="shared" si="56"/>
        <v>0</v>
      </c>
      <c r="K215" s="9">
        <f t="shared" si="54"/>
        <v>212</v>
      </c>
      <c r="L215" s="9">
        <f t="shared" si="55"/>
        <v>2</v>
      </c>
    </row>
    <row r="216" spans="9:12" ht="11.25">
      <c r="I216" s="9">
        <f ca="1" t="shared" si="53"/>
      </c>
      <c r="J216" s="9">
        <f ca="1" t="shared" si="56"/>
        <v>0</v>
      </c>
      <c r="K216" s="9">
        <f t="shared" si="54"/>
        <v>213</v>
      </c>
      <c r="L216" s="9">
        <f t="shared" si="55"/>
        <v>2</v>
      </c>
    </row>
    <row r="217" spans="9:12" ht="11.25">
      <c r="I217" s="9">
        <f ca="1" t="shared" si="53"/>
      </c>
      <c r="J217" s="9">
        <f ca="1" t="shared" si="56"/>
        <v>0</v>
      </c>
      <c r="K217" s="9">
        <f t="shared" si="54"/>
        <v>214</v>
      </c>
      <c r="L217" s="9">
        <f t="shared" si="55"/>
        <v>2</v>
      </c>
    </row>
    <row r="218" spans="9:12" ht="11.25">
      <c r="I218" s="9">
        <f ca="1" t="shared" si="53"/>
      </c>
      <c r="J218" s="9">
        <f ca="1" t="shared" si="56"/>
        <v>0</v>
      </c>
      <c r="K218" s="9">
        <f t="shared" si="54"/>
        <v>215</v>
      </c>
      <c r="L218" s="9">
        <f t="shared" si="55"/>
        <v>2</v>
      </c>
    </row>
    <row r="219" spans="9:12" ht="11.25">
      <c r="I219" s="9">
        <f ca="1" t="shared" si="53"/>
      </c>
      <c r="J219" s="9">
        <f ca="1" t="shared" si="56"/>
        <v>0</v>
      </c>
      <c r="K219" s="9">
        <f t="shared" si="54"/>
        <v>216</v>
      </c>
      <c r="L219" s="9">
        <f t="shared" si="55"/>
        <v>2</v>
      </c>
    </row>
    <row r="220" spans="9:12" ht="11.25">
      <c r="I220" s="9">
        <f ca="1" t="shared" si="53"/>
      </c>
      <c r="J220" s="9">
        <f ca="1" t="shared" si="56"/>
        <v>0</v>
      </c>
      <c r="K220" s="9">
        <f t="shared" si="54"/>
        <v>217</v>
      </c>
      <c r="L220" s="9">
        <f t="shared" si="55"/>
        <v>2</v>
      </c>
    </row>
    <row r="221" spans="9:12" ht="11.25">
      <c r="I221" s="9">
        <f ca="1" t="shared" si="53"/>
      </c>
      <c r="J221" s="9">
        <f ca="1" t="shared" si="56"/>
        <v>0</v>
      </c>
      <c r="K221" s="9">
        <f t="shared" si="54"/>
        <v>218</v>
      </c>
      <c r="L221" s="9">
        <f t="shared" si="55"/>
        <v>2</v>
      </c>
    </row>
    <row r="222" spans="9:12" ht="11.25">
      <c r="I222" s="9">
        <f ca="1" t="shared" si="53"/>
      </c>
      <c r="J222" s="9">
        <f ca="1" t="shared" si="56"/>
        <v>0</v>
      </c>
      <c r="K222" s="9">
        <f t="shared" si="54"/>
        <v>219</v>
      </c>
      <c r="L222" s="9">
        <f t="shared" si="55"/>
        <v>2</v>
      </c>
    </row>
    <row r="223" spans="9:12" ht="11.25">
      <c r="I223" s="9">
        <f ca="1" t="shared" si="53"/>
      </c>
      <c r="J223" s="9">
        <f ca="1" t="shared" si="56"/>
        <v>0</v>
      </c>
      <c r="K223" s="9">
        <f t="shared" si="54"/>
        <v>220</v>
      </c>
      <c r="L223" s="9">
        <f t="shared" si="55"/>
        <v>2</v>
      </c>
    </row>
    <row r="224" spans="9:12" ht="11.25">
      <c r="I224" s="9">
        <f ca="1" t="shared" si="53"/>
      </c>
      <c r="J224" s="9">
        <f ca="1" t="shared" si="56"/>
        <v>0</v>
      </c>
      <c r="K224" s="9">
        <f t="shared" si="54"/>
        <v>221</v>
      </c>
      <c r="L224" s="9">
        <f t="shared" si="55"/>
        <v>2</v>
      </c>
    </row>
    <row r="225" spans="9:12" ht="11.25">
      <c r="I225" s="9">
        <f ca="1" t="shared" si="53"/>
      </c>
      <c r="J225" s="9">
        <f ca="1" t="shared" si="56"/>
        <v>0</v>
      </c>
      <c r="K225" s="9">
        <f t="shared" si="54"/>
        <v>222</v>
      </c>
      <c r="L225" s="9">
        <f t="shared" si="55"/>
        <v>2</v>
      </c>
    </row>
    <row r="226" spans="9:12" ht="11.25">
      <c r="I226" s="9">
        <f ca="1" t="shared" si="53"/>
      </c>
      <c r="J226" s="9">
        <f ca="1" t="shared" si="56"/>
        <v>0</v>
      </c>
      <c r="K226" s="9">
        <f t="shared" si="54"/>
        <v>223</v>
      </c>
      <c r="L226" s="9">
        <f t="shared" si="55"/>
        <v>2</v>
      </c>
    </row>
    <row r="227" spans="9:12" ht="11.25">
      <c r="I227" s="9">
        <f ca="1" t="shared" si="53"/>
      </c>
      <c r="J227" s="9">
        <f ca="1" t="shared" si="56"/>
        <v>0</v>
      </c>
      <c r="K227" s="9">
        <f t="shared" si="54"/>
        <v>224</v>
      </c>
      <c r="L227" s="9">
        <f t="shared" si="55"/>
        <v>2</v>
      </c>
    </row>
    <row r="228" spans="9:12" ht="11.25">
      <c r="I228" s="9">
        <f ca="1" t="shared" si="53"/>
      </c>
      <c r="J228" s="9">
        <f ca="1" t="shared" si="56"/>
        <v>0</v>
      </c>
      <c r="K228" s="9">
        <f t="shared" si="54"/>
        <v>225</v>
      </c>
      <c r="L228" s="9">
        <f t="shared" si="55"/>
        <v>2</v>
      </c>
    </row>
    <row r="229" spans="9:12" ht="11.25">
      <c r="I229" s="9">
        <f aca="true" ca="1" t="shared" si="57" ref="I229:I244">IF(J228&gt;K228,I228,IF(OFFSET(B$2,L228+1,0)="","",OFFSET(B$2,L228+1,0)))</f>
      </c>
      <c r="J229" s="9">
        <f ca="1" t="shared" si="56"/>
        <v>0</v>
      </c>
      <c r="K229" s="9">
        <f aca="true" t="shared" si="58" ref="K229:K244">IF(I229=I228,K228+1,1)</f>
        <v>226</v>
      </c>
      <c r="L229" s="9">
        <f aca="true" t="shared" si="59" ref="L229:L244">IF(I229=I228,L228,L228+1)</f>
        <v>2</v>
      </c>
    </row>
    <row r="230" spans="9:12" ht="11.25">
      <c r="I230" s="9">
        <f ca="1" t="shared" si="57"/>
      </c>
      <c r="J230" s="9">
        <f aca="true" ca="1" t="shared" si="60" ref="J230:J245">IF(I230=I229,J229,IF(OFFSET(C$2,L229+1,0)="","",OFFSET(C$2,L229+1,0)))</f>
        <v>0</v>
      </c>
      <c r="K230" s="9">
        <f t="shared" si="58"/>
        <v>227</v>
      </c>
      <c r="L230" s="9">
        <f t="shared" si="59"/>
        <v>2</v>
      </c>
    </row>
    <row r="231" spans="9:12" ht="11.25">
      <c r="I231" s="9">
        <f ca="1" t="shared" si="57"/>
      </c>
      <c r="J231" s="9">
        <f ca="1" t="shared" si="60"/>
        <v>0</v>
      </c>
      <c r="K231" s="9">
        <f t="shared" si="58"/>
        <v>228</v>
      </c>
      <c r="L231" s="9">
        <f t="shared" si="59"/>
        <v>2</v>
      </c>
    </row>
    <row r="232" spans="9:12" ht="11.25">
      <c r="I232" s="9">
        <f ca="1" t="shared" si="57"/>
      </c>
      <c r="J232" s="9">
        <f ca="1" t="shared" si="60"/>
        <v>0</v>
      </c>
      <c r="K232" s="9">
        <f t="shared" si="58"/>
        <v>229</v>
      </c>
      <c r="L232" s="9">
        <f t="shared" si="59"/>
        <v>2</v>
      </c>
    </row>
    <row r="233" spans="9:12" ht="11.25">
      <c r="I233" s="9">
        <f ca="1" t="shared" si="57"/>
      </c>
      <c r="J233" s="9">
        <f ca="1" t="shared" si="60"/>
        <v>0</v>
      </c>
      <c r="K233" s="9">
        <f t="shared" si="58"/>
        <v>230</v>
      </c>
      <c r="L233" s="9">
        <f t="shared" si="59"/>
        <v>2</v>
      </c>
    </row>
    <row r="234" spans="9:12" ht="11.25">
      <c r="I234" s="9">
        <f ca="1" t="shared" si="57"/>
      </c>
      <c r="J234" s="9">
        <f ca="1" t="shared" si="60"/>
        <v>0</v>
      </c>
      <c r="K234" s="9">
        <f t="shared" si="58"/>
        <v>231</v>
      </c>
      <c r="L234" s="9">
        <f t="shared" si="59"/>
        <v>2</v>
      </c>
    </row>
    <row r="235" spans="9:12" ht="11.25">
      <c r="I235" s="9">
        <f ca="1" t="shared" si="57"/>
      </c>
      <c r="J235" s="9">
        <f ca="1" t="shared" si="60"/>
        <v>0</v>
      </c>
      <c r="K235" s="9">
        <f t="shared" si="58"/>
        <v>232</v>
      </c>
      <c r="L235" s="9">
        <f t="shared" si="59"/>
        <v>2</v>
      </c>
    </row>
    <row r="236" spans="9:12" ht="11.25">
      <c r="I236" s="9">
        <f ca="1" t="shared" si="57"/>
      </c>
      <c r="J236" s="9">
        <f ca="1" t="shared" si="60"/>
        <v>0</v>
      </c>
      <c r="K236" s="9">
        <f t="shared" si="58"/>
        <v>233</v>
      </c>
      <c r="L236" s="9">
        <f t="shared" si="59"/>
        <v>2</v>
      </c>
    </row>
    <row r="237" spans="9:12" ht="11.25">
      <c r="I237" s="9">
        <f ca="1" t="shared" si="57"/>
      </c>
      <c r="J237" s="9">
        <f ca="1" t="shared" si="60"/>
        <v>0</v>
      </c>
      <c r="K237" s="9">
        <f t="shared" si="58"/>
        <v>234</v>
      </c>
      <c r="L237" s="9">
        <f t="shared" si="59"/>
        <v>2</v>
      </c>
    </row>
    <row r="238" spans="9:12" ht="11.25">
      <c r="I238" s="9">
        <f ca="1" t="shared" si="57"/>
      </c>
      <c r="J238" s="9">
        <f ca="1" t="shared" si="60"/>
        <v>0</v>
      </c>
      <c r="K238" s="9">
        <f t="shared" si="58"/>
        <v>235</v>
      </c>
      <c r="L238" s="9">
        <f t="shared" si="59"/>
        <v>2</v>
      </c>
    </row>
    <row r="239" spans="9:12" ht="11.25">
      <c r="I239" s="9">
        <f ca="1" t="shared" si="57"/>
      </c>
      <c r="J239" s="9">
        <f ca="1" t="shared" si="60"/>
        <v>0</v>
      </c>
      <c r="K239" s="9">
        <f t="shared" si="58"/>
        <v>236</v>
      </c>
      <c r="L239" s="9">
        <f t="shared" si="59"/>
        <v>2</v>
      </c>
    </row>
    <row r="240" spans="9:12" ht="11.25">
      <c r="I240" s="9">
        <f ca="1" t="shared" si="57"/>
      </c>
      <c r="J240" s="9">
        <f ca="1" t="shared" si="60"/>
        <v>0</v>
      </c>
      <c r="K240" s="9">
        <f t="shared" si="58"/>
        <v>237</v>
      </c>
      <c r="L240" s="9">
        <f t="shared" si="59"/>
        <v>2</v>
      </c>
    </row>
    <row r="241" spans="9:12" ht="11.25">
      <c r="I241" s="9">
        <f ca="1" t="shared" si="57"/>
      </c>
      <c r="J241" s="9">
        <f ca="1" t="shared" si="60"/>
        <v>0</v>
      </c>
      <c r="K241" s="9">
        <f t="shared" si="58"/>
        <v>238</v>
      </c>
      <c r="L241" s="9">
        <f t="shared" si="59"/>
        <v>2</v>
      </c>
    </row>
    <row r="242" spans="9:12" ht="11.25">
      <c r="I242" s="9">
        <f ca="1" t="shared" si="57"/>
      </c>
      <c r="J242" s="9">
        <f ca="1" t="shared" si="60"/>
        <v>0</v>
      </c>
      <c r="K242" s="9">
        <f t="shared" si="58"/>
        <v>239</v>
      </c>
      <c r="L242" s="9">
        <f t="shared" si="59"/>
        <v>2</v>
      </c>
    </row>
    <row r="243" spans="9:12" ht="11.25">
      <c r="I243" s="9">
        <f ca="1" t="shared" si="57"/>
      </c>
      <c r="J243" s="9">
        <f ca="1" t="shared" si="60"/>
        <v>0</v>
      </c>
      <c r="K243" s="9">
        <f t="shared" si="58"/>
        <v>240</v>
      </c>
      <c r="L243" s="9">
        <f t="shared" si="59"/>
        <v>2</v>
      </c>
    </row>
    <row r="244" spans="9:12" ht="11.25">
      <c r="I244" s="9">
        <f ca="1" t="shared" si="57"/>
      </c>
      <c r="J244" s="9">
        <f ca="1" t="shared" si="60"/>
        <v>0</v>
      </c>
      <c r="K244" s="9">
        <f t="shared" si="58"/>
        <v>241</v>
      </c>
      <c r="L244" s="9">
        <f t="shared" si="59"/>
        <v>2</v>
      </c>
    </row>
    <row r="245" spans="9:12" ht="11.25">
      <c r="I245" s="9">
        <f aca="true" ca="1" t="shared" si="61" ref="I245:I260">IF(J244&gt;K244,I244,IF(OFFSET(B$2,L244+1,0)="","",OFFSET(B$2,L244+1,0)))</f>
      </c>
      <c r="J245" s="9">
        <f ca="1" t="shared" si="60"/>
        <v>0</v>
      </c>
      <c r="K245" s="9">
        <f aca="true" t="shared" si="62" ref="K245:K260">IF(I245=I244,K244+1,1)</f>
        <v>242</v>
      </c>
      <c r="L245" s="9">
        <f aca="true" t="shared" si="63" ref="L245:L260">IF(I245=I244,L244,L244+1)</f>
        <v>2</v>
      </c>
    </row>
    <row r="246" spans="9:12" ht="11.25">
      <c r="I246" s="9">
        <f ca="1" t="shared" si="61"/>
      </c>
      <c r="J246" s="9">
        <f aca="true" ca="1" t="shared" si="64" ref="J246:J261">IF(I246=I245,J245,IF(OFFSET(C$2,L245+1,0)="","",OFFSET(C$2,L245+1,0)))</f>
        <v>0</v>
      </c>
      <c r="K246" s="9">
        <f t="shared" si="62"/>
        <v>243</v>
      </c>
      <c r="L246" s="9">
        <f t="shared" si="63"/>
        <v>2</v>
      </c>
    </row>
    <row r="247" spans="9:12" ht="11.25">
      <c r="I247" s="9">
        <f ca="1" t="shared" si="61"/>
      </c>
      <c r="J247" s="9">
        <f ca="1" t="shared" si="64"/>
        <v>0</v>
      </c>
      <c r="K247" s="9">
        <f t="shared" si="62"/>
        <v>244</v>
      </c>
      <c r="L247" s="9">
        <f t="shared" si="63"/>
        <v>2</v>
      </c>
    </row>
    <row r="248" spans="9:12" ht="11.25">
      <c r="I248" s="9">
        <f ca="1" t="shared" si="61"/>
      </c>
      <c r="J248" s="9">
        <f ca="1" t="shared" si="64"/>
        <v>0</v>
      </c>
      <c r="K248" s="9">
        <f t="shared" si="62"/>
        <v>245</v>
      </c>
      <c r="L248" s="9">
        <f t="shared" si="63"/>
        <v>2</v>
      </c>
    </row>
    <row r="249" spans="9:12" ht="11.25">
      <c r="I249" s="9">
        <f ca="1" t="shared" si="61"/>
      </c>
      <c r="J249" s="9">
        <f ca="1" t="shared" si="64"/>
        <v>0</v>
      </c>
      <c r="K249" s="9">
        <f t="shared" si="62"/>
        <v>246</v>
      </c>
      <c r="L249" s="9">
        <f t="shared" si="63"/>
        <v>2</v>
      </c>
    </row>
    <row r="250" spans="9:12" ht="11.25">
      <c r="I250" s="9">
        <f ca="1" t="shared" si="61"/>
      </c>
      <c r="J250" s="9">
        <f ca="1" t="shared" si="64"/>
        <v>0</v>
      </c>
      <c r="K250" s="9">
        <f t="shared" si="62"/>
        <v>247</v>
      </c>
      <c r="L250" s="9">
        <f t="shared" si="63"/>
        <v>2</v>
      </c>
    </row>
    <row r="251" spans="9:12" ht="11.25">
      <c r="I251" s="9">
        <f ca="1" t="shared" si="61"/>
      </c>
      <c r="J251" s="9">
        <f ca="1" t="shared" si="64"/>
        <v>0</v>
      </c>
      <c r="K251" s="9">
        <f t="shared" si="62"/>
        <v>248</v>
      </c>
      <c r="L251" s="9">
        <f t="shared" si="63"/>
        <v>2</v>
      </c>
    </row>
    <row r="252" spans="9:12" ht="11.25">
      <c r="I252" s="9">
        <f ca="1" t="shared" si="61"/>
      </c>
      <c r="J252" s="9">
        <f ca="1" t="shared" si="64"/>
        <v>0</v>
      </c>
      <c r="K252" s="9">
        <f t="shared" si="62"/>
        <v>249</v>
      </c>
      <c r="L252" s="9">
        <f t="shared" si="63"/>
        <v>2</v>
      </c>
    </row>
    <row r="253" spans="9:12" ht="11.25">
      <c r="I253" s="9">
        <f ca="1" t="shared" si="61"/>
      </c>
      <c r="J253" s="9">
        <f ca="1" t="shared" si="64"/>
        <v>0</v>
      </c>
      <c r="K253" s="9">
        <f t="shared" si="62"/>
        <v>250</v>
      </c>
      <c r="L253" s="9">
        <f t="shared" si="63"/>
        <v>2</v>
      </c>
    </row>
    <row r="254" spans="9:12" ht="11.25">
      <c r="I254" s="9">
        <f ca="1" t="shared" si="61"/>
      </c>
      <c r="J254" s="9">
        <f ca="1" t="shared" si="64"/>
        <v>0</v>
      </c>
      <c r="K254" s="9">
        <f t="shared" si="62"/>
        <v>251</v>
      </c>
      <c r="L254" s="9">
        <f t="shared" si="63"/>
        <v>2</v>
      </c>
    </row>
    <row r="255" spans="9:12" ht="11.25">
      <c r="I255" s="9">
        <f ca="1" t="shared" si="61"/>
      </c>
      <c r="J255" s="9">
        <f ca="1" t="shared" si="64"/>
        <v>0</v>
      </c>
      <c r="K255" s="9">
        <f t="shared" si="62"/>
        <v>252</v>
      </c>
      <c r="L255" s="9">
        <f t="shared" si="63"/>
        <v>2</v>
      </c>
    </row>
    <row r="256" spans="9:12" ht="11.25">
      <c r="I256" s="9">
        <f ca="1" t="shared" si="61"/>
      </c>
      <c r="J256" s="9">
        <f ca="1" t="shared" si="64"/>
        <v>0</v>
      </c>
      <c r="K256" s="9">
        <f t="shared" si="62"/>
        <v>253</v>
      </c>
      <c r="L256" s="9">
        <f t="shared" si="63"/>
        <v>2</v>
      </c>
    </row>
    <row r="257" spans="9:12" ht="11.25">
      <c r="I257" s="9">
        <f ca="1" t="shared" si="61"/>
      </c>
      <c r="J257" s="9">
        <f ca="1" t="shared" si="64"/>
        <v>0</v>
      </c>
      <c r="K257" s="9">
        <f t="shared" si="62"/>
        <v>254</v>
      </c>
      <c r="L257" s="9">
        <f t="shared" si="63"/>
        <v>2</v>
      </c>
    </row>
    <row r="258" spans="9:12" ht="11.25">
      <c r="I258" s="9">
        <f ca="1" t="shared" si="61"/>
      </c>
      <c r="J258" s="9">
        <f ca="1" t="shared" si="64"/>
        <v>0</v>
      </c>
      <c r="K258" s="9">
        <f t="shared" si="62"/>
        <v>255</v>
      </c>
      <c r="L258" s="9">
        <f t="shared" si="63"/>
        <v>2</v>
      </c>
    </row>
    <row r="259" spans="9:12" ht="11.25">
      <c r="I259" s="9">
        <f ca="1" t="shared" si="61"/>
      </c>
      <c r="J259" s="9">
        <f ca="1" t="shared" si="64"/>
        <v>0</v>
      </c>
      <c r="K259" s="9">
        <f t="shared" si="62"/>
        <v>256</v>
      </c>
      <c r="L259" s="9">
        <f t="shared" si="63"/>
        <v>2</v>
      </c>
    </row>
    <row r="260" spans="9:12" ht="11.25">
      <c r="I260" s="9">
        <f ca="1" t="shared" si="61"/>
      </c>
      <c r="J260" s="9">
        <f ca="1" t="shared" si="64"/>
        <v>0</v>
      </c>
      <c r="K260" s="9">
        <f t="shared" si="62"/>
        <v>257</v>
      </c>
      <c r="L260" s="9">
        <f t="shared" si="63"/>
        <v>2</v>
      </c>
    </row>
    <row r="261" spans="9:12" ht="11.25">
      <c r="I261" s="9">
        <f aca="true" ca="1" t="shared" si="65" ref="I261:I276">IF(J260&gt;K260,I260,IF(OFFSET(B$2,L260+1,0)="","",OFFSET(B$2,L260+1,0)))</f>
      </c>
      <c r="J261" s="9">
        <f ca="1" t="shared" si="64"/>
        <v>0</v>
      </c>
      <c r="K261" s="9">
        <f aca="true" t="shared" si="66" ref="K261:K276">IF(I261=I260,K260+1,1)</f>
        <v>258</v>
      </c>
      <c r="L261" s="9">
        <f aca="true" t="shared" si="67" ref="L261:L276">IF(I261=I260,L260,L260+1)</f>
        <v>2</v>
      </c>
    </row>
    <row r="262" spans="9:12" ht="11.25">
      <c r="I262" s="9">
        <f ca="1" t="shared" si="65"/>
      </c>
      <c r="J262" s="9">
        <f aca="true" ca="1" t="shared" si="68" ref="J262:J277">IF(I262=I261,J261,IF(OFFSET(C$2,L261+1,0)="","",OFFSET(C$2,L261+1,0)))</f>
        <v>0</v>
      </c>
      <c r="K262" s="9">
        <f t="shared" si="66"/>
        <v>259</v>
      </c>
      <c r="L262" s="9">
        <f t="shared" si="67"/>
        <v>2</v>
      </c>
    </row>
    <row r="263" spans="9:12" ht="11.25">
      <c r="I263" s="9">
        <f ca="1" t="shared" si="65"/>
      </c>
      <c r="J263" s="9">
        <f ca="1" t="shared" si="68"/>
        <v>0</v>
      </c>
      <c r="K263" s="9">
        <f t="shared" si="66"/>
        <v>260</v>
      </c>
      <c r="L263" s="9">
        <f t="shared" si="67"/>
        <v>2</v>
      </c>
    </row>
    <row r="264" spans="9:12" ht="11.25">
      <c r="I264" s="9">
        <f ca="1" t="shared" si="65"/>
      </c>
      <c r="J264" s="9">
        <f ca="1" t="shared" si="68"/>
        <v>0</v>
      </c>
      <c r="K264" s="9">
        <f t="shared" si="66"/>
        <v>261</v>
      </c>
      <c r="L264" s="9">
        <f t="shared" si="67"/>
        <v>2</v>
      </c>
    </row>
    <row r="265" spans="9:12" ht="11.25">
      <c r="I265" s="9">
        <f ca="1" t="shared" si="65"/>
      </c>
      <c r="J265" s="9">
        <f ca="1" t="shared" si="68"/>
        <v>0</v>
      </c>
      <c r="K265" s="9">
        <f t="shared" si="66"/>
        <v>262</v>
      </c>
      <c r="L265" s="9">
        <f t="shared" si="67"/>
        <v>2</v>
      </c>
    </row>
    <row r="266" spans="9:12" ht="11.25">
      <c r="I266" s="9">
        <f ca="1" t="shared" si="65"/>
      </c>
      <c r="J266" s="9">
        <f ca="1" t="shared" si="68"/>
        <v>0</v>
      </c>
      <c r="K266" s="9">
        <f t="shared" si="66"/>
        <v>263</v>
      </c>
      <c r="L266" s="9">
        <f t="shared" si="67"/>
        <v>2</v>
      </c>
    </row>
    <row r="267" spans="9:12" ht="11.25">
      <c r="I267" s="9">
        <f ca="1" t="shared" si="65"/>
      </c>
      <c r="J267" s="9">
        <f ca="1" t="shared" si="68"/>
        <v>0</v>
      </c>
      <c r="K267" s="9">
        <f t="shared" si="66"/>
        <v>264</v>
      </c>
      <c r="L267" s="9">
        <f t="shared" si="67"/>
        <v>2</v>
      </c>
    </row>
    <row r="268" spans="9:12" ht="11.25">
      <c r="I268" s="9">
        <f ca="1" t="shared" si="65"/>
      </c>
      <c r="J268" s="9">
        <f ca="1" t="shared" si="68"/>
        <v>0</v>
      </c>
      <c r="K268" s="9">
        <f t="shared" si="66"/>
        <v>265</v>
      </c>
      <c r="L268" s="9">
        <f t="shared" si="67"/>
        <v>2</v>
      </c>
    </row>
    <row r="269" spans="9:12" ht="11.25">
      <c r="I269" s="9">
        <f ca="1" t="shared" si="65"/>
      </c>
      <c r="J269" s="9">
        <f ca="1" t="shared" si="68"/>
        <v>0</v>
      </c>
      <c r="K269" s="9">
        <f t="shared" si="66"/>
        <v>266</v>
      </c>
      <c r="L269" s="9">
        <f t="shared" si="67"/>
        <v>2</v>
      </c>
    </row>
    <row r="270" spans="9:12" ht="11.25">
      <c r="I270" s="9">
        <f ca="1" t="shared" si="65"/>
      </c>
      <c r="J270" s="9">
        <f ca="1" t="shared" si="68"/>
        <v>0</v>
      </c>
      <c r="K270" s="9">
        <f t="shared" si="66"/>
        <v>267</v>
      </c>
      <c r="L270" s="9">
        <f t="shared" si="67"/>
        <v>2</v>
      </c>
    </row>
    <row r="271" spans="9:12" ht="11.25">
      <c r="I271" s="9">
        <f ca="1" t="shared" si="65"/>
      </c>
      <c r="J271" s="9">
        <f ca="1" t="shared" si="68"/>
        <v>0</v>
      </c>
      <c r="K271" s="9">
        <f t="shared" si="66"/>
        <v>268</v>
      </c>
      <c r="L271" s="9">
        <f t="shared" si="67"/>
        <v>2</v>
      </c>
    </row>
    <row r="272" spans="9:12" ht="11.25">
      <c r="I272" s="9">
        <f ca="1" t="shared" si="65"/>
      </c>
      <c r="J272" s="9">
        <f ca="1" t="shared" si="68"/>
        <v>0</v>
      </c>
      <c r="K272" s="9">
        <f t="shared" si="66"/>
        <v>269</v>
      </c>
      <c r="L272" s="9">
        <f t="shared" si="67"/>
        <v>2</v>
      </c>
    </row>
    <row r="273" spans="9:12" ht="11.25">
      <c r="I273" s="9">
        <f ca="1" t="shared" si="65"/>
      </c>
      <c r="J273" s="9">
        <f ca="1" t="shared" si="68"/>
        <v>0</v>
      </c>
      <c r="K273" s="9">
        <f t="shared" si="66"/>
        <v>270</v>
      </c>
      <c r="L273" s="9">
        <f t="shared" si="67"/>
        <v>2</v>
      </c>
    </row>
    <row r="274" spans="9:12" ht="11.25">
      <c r="I274" s="9">
        <f ca="1" t="shared" si="65"/>
      </c>
      <c r="J274" s="9">
        <f ca="1" t="shared" si="68"/>
        <v>0</v>
      </c>
      <c r="K274" s="9">
        <f t="shared" si="66"/>
        <v>271</v>
      </c>
      <c r="L274" s="9">
        <f t="shared" si="67"/>
        <v>2</v>
      </c>
    </row>
    <row r="275" spans="9:12" ht="11.25">
      <c r="I275" s="9">
        <f ca="1" t="shared" si="65"/>
      </c>
      <c r="J275" s="9">
        <f ca="1" t="shared" si="68"/>
        <v>0</v>
      </c>
      <c r="K275" s="9">
        <f t="shared" si="66"/>
        <v>272</v>
      </c>
      <c r="L275" s="9">
        <f t="shared" si="67"/>
        <v>2</v>
      </c>
    </row>
    <row r="276" spans="9:12" ht="11.25">
      <c r="I276" s="9">
        <f ca="1" t="shared" si="65"/>
      </c>
      <c r="J276" s="9">
        <f ca="1" t="shared" si="68"/>
        <v>0</v>
      </c>
      <c r="K276" s="9">
        <f t="shared" si="66"/>
        <v>273</v>
      </c>
      <c r="L276" s="9">
        <f t="shared" si="67"/>
        <v>2</v>
      </c>
    </row>
    <row r="277" spans="9:12" ht="11.25">
      <c r="I277" s="9">
        <f aca="true" ca="1" t="shared" si="69" ref="I277:I292">IF(J276&gt;K276,I276,IF(OFFSET(B$2,L276+1,0)="","",OFFSET(B$2,L276+1,0)))</f>
      </c>
      <c r="J277" s="9">
        <f ca="1" t="shared" si="68"/>
        <v>0</v>
      </c>
      <c r="K277" s="9">
        <f aca="true" t="shared" si="70" ref="K277:K292">IF(I277=I276,K276+1,1)</f>
        <v>274</v>
      </c>
      <c r="L277" s="9">
        <f aca="true" t="shared" si="71" ref="L277:L292">IF(I277=I276,L276,L276+1)</f>
        <v>2</v>
      </c>
    </row>
    <row r="278" spans="9:12" ht="11.25">
      <c r="I278" s="9">
        <f ca="1" t="shared" si="69"/>
      </c>
      <c r="J278" s="9">
        <f aca="true" ca="1" t="shared" si="72" ref="J278:J293">IF(I278=I277,J277,IF(OFFSET(C$2,L277+1,0)="","",OFFSET(C$2,L277+1,0)))</f>
        <v>0</v>
      </c>
      <c r="K278" s="9">
        <f t="shared" si="70"/>
        <v>275</v>
      </c>
      <c r="L278" s="9">
        <f t="shared" si="71"/>
        <v>2</v>
      </c>
    </row>
    <row r="279" spans="9:12" ht="11.25">
      <c r="I279" s="9">
        <f ca="1" t="shared" si="69"/>
      </c>
      <c r="J279" s="9">
        <f ca="1" t="shared" si="72"/>
        <v>0</v>
      </c>
      <c r="K279" s="9">
        <f t="shared" si="70"/>
        <v>276</v>
      </c>
      <c r="L279" s="9">
        <f t="shared" si="71"/>
        <v>2</v>
      </c>
    </row>
    <row r="280" spans="9:12" ht="11.25">
      <c r="I280" s="9">
        <f ca="1" t="shared" si="69"/>
      </c>
      <c r="J280" s="9">
        <f ca="1" t="shared" si="72"/>
        <v>0</v>
      </c>
      <c r="K280" s="9">
        <f t="shared" si="70"/>
        <v>277</v>
      </c>
      <c r="L280" s="9">
        <f t="shared" si="71"/>
        <v>2</v>
      </c>
    </row>
    <row r="281" spans="9:12" ht="11.25">
      <c r="I281" s="9">
        <f ca="1" t="shared" si="69"/>
      </c>
      <c r="J281" s="9">
        <f ca="1" t="shared" si="72"/>
        <v>0</v>
      </c>
      <c r="K281" s="9">
        <f t="shared" si="70"/>
        <v>278</v>
      </c>
      <c r="L281" s="9">
        <f t="shared" si="71"/>
        <v>2</v>
      </c>
    </row>
    <row r="282" spans="9:12" ht="11.25">
      <c r="I282" s="9">
        <f ca="1" t="shared" si="69"/>
      </c>
      <c r="J282" s="9">
        <f ca="1" t="shared" si="72"/>
        <v>0</v>
      </c>
      <c r="K282" s="9">
        <f t="shared" si="70"/>
        <v>279</v>
      </c>
      <c r="L282" s="9">
        <f t="shared" si="71"/>
        <v>2</v>
      </c>
    </row>
    <row r="283" spans="9:12" ht="11.25">
      <c r="I283" s="9">
        <f ca="1" t="shared" si="69"/>
      </c>
      <c r="J283" s="9">
        <f ca="1" t="shared" si="72"/>
        <v>0</v>
      </c>
      <c r="K283" s="9">
        <f t="shared" si="70"/>
        <v>280</v>
      </c>
      <c r="L283" s="9">
        <f t="shared" si="71"/>
        <v>2</v>
      </c>
    </row>
    <row r="284" spans="9:12" ht="11.25">
      <c r="I284" s="9">
        <f ca="1" t="shared" si="69"/>
      </c>
      <c r="J284" s="9">
        <f ca="1" t="shared" si="72"/>
        <v>0</v>
      </c>
      <c r="K284" s="9">
        <f t="shared" si="70"/>
        <v>281</v>
      </c>
      <c r="L284" s="9">
        <f t="shared" si="71"/>
        <v>2</v>
      </c>
    </row>
    <row r="285" spans="9:12" ht="11.25">
      <c r="I285" s="9">
        <f ca="1" t="shared" si="69"/>
      </c>
      <c r="J285" s="9">
        <f ca="1" t="shared" si="72"/>
        <v>0</v>
      </c>
      <c r="K285" s="9">
        <f t="shared" si="70"/>
        <v>282</v>
      </c>
      <c r="L285" s="9">
        <f t="shared" si="71"/>
        <v>2</v>
      </c>
    </row>
    <row r="286" spans="9:12" ht="11.25">
      <c r="I286" s="9">
        <f ca="1" t="shared" si="69"/>
      </c>
      <c r="J286" s="9">
        <f ca="1" t="shared" si="72"/>
        <v>0</v>
      </c>
      <c r="K286" s="9">
        <f t="shared" si="70"/>
        <v>283</v>
      </c>
      <c r="L286" s="9">
        <f t="shared" si="71"/>
        <v>2</v>
      </c>
    </row>
    <row r="287" spans="9:12" ht="11.25">
      <c r="I287" s="9">
        <f ca="1" t="shared" si="69"/>
      </c>
      <c r="J287" s="9">
        <f ca="1" t="shared" si="72"/>
        <v>0</v>
      </c>
      <c r="K287" s="9">
        <f t="shared" si="70"/>
        <v>284</v>
      </c>
      <c r="L287" s="9">
        <f t="shared" si="71"/>
        <v>2</v>
      </c>
    </row>
    <row r="288" spans="9:12" ht="11.25">
      <c r="I288" s="9">
        <f ca="1" t="shared" si="69"/>
      </c>
      <c r="J288" s="9">
        <f ca="1" t="shared" si="72"/>
        <v>0</v>
      </c>
      <c r="K288" s="9">
        <f t="shared" si="70"/>
        <v>285</v>
      </c>
      <c r="L288" s="9">
        <f t="shared" si="71"/>
        <v>2</v>
      </c>
    </row>
    <row r="289" spans="9:12" ht="11.25">
      <c r="I289" s="9">
        <f ca="1" t="shared" si="69"/>
      </c>
      <c r="J289" s="9">
        <f ca="1" t="shared" si="72"/>
        <v>0</v>
      </c>
      <c r="K289" s="9">
        <f t="shared" si="70"/>
        <v>286</v>
      </c>
      <c r="L289" s="9">
        <f t="shared" si="71"/>
        <v>2</v>
      </c>
    </row>
    <row r="290" spans="9:12" ht="11.25">
      <c r="I290" s="9">
        <f ca="1" t="shared" si="69"/>
      </c>
      <c r="J290" s="9">
        <f ca="1" t="shared" si="72"/>
        <v>0</v>
      </c>
      <c r="K290" s="9">
        <f t="shared" si="70"/>
        <v>287</v>
      </c>
      <c r="L290" s="9">
        <f t="shared" si="71"/>
        <v>2</v>
      </c>
    </row>
    <row r="291" spans="9:12" ht="11.25">
      <c r="I291" s="9">
        <f ca="1" t="shared" si="69"/>
      </c>
      <c r="J291" s="9">
        <f ca="1" t="shared" si="72"/>
        <v>0</v>
      </c>
      <c r="K291" s="9">
        <f t="shared" si="70"/>
        <v>288</v>
      </c>
      <c r="L291" s="9">
        <f t="shared" si="71"/>
        <v>2</v>
      </c>
    </row>
    <row r="292" spans="9:12" ht="11.25">
      <c r="I292" s="9">
        <f ca="1" t="shared" si="69"/>
      </c>
      <c r="J292" s="9">
        <f ca="1" t="shared" si="72"/>
        <v>0</v>
      </c>
      <c r="K292" s="9">
        <f t="shared" si="70"/>
        <v>289</v>
      </c>
      <c r="L292" s="9">
        <f t="shared" si="71"/>
        <v>2</v>
      </c>
    </row>
    <row r="293" spans="9:12" ht="11.25">
      <c r="I293" s="9">
        <f aca="true" ca="1" t="shared" si="73" ref="I293:I302">IF(J292&gt;K292,I292,IF(OFFSET(B$2,L292+1,0)="","",OFFSET(B$2,L292+1,0)))</f>
      </c>
      <c r="J293" s="9">
        <f ca="1" t="shared" si="72"/>
        <v>0</v>
      </c>
      <c r="K293" s="9">
        <f aca="true" t="shared" si="74" ref="K293:K302">IF(I293=I292,K292+1,1)</f>
        <v>290</v>
      </c>
      <c r="L293" s="9">
        <f aca="true" t="shared" si="75" ref="L293:L302">IF(I293=I292,L292,L292+1)</f>
        <v>2</v>
      </c>
    </row>
    <row r="294" spans="9:12" ht="11.25">
      <c r="I294" s="9">
        <f ca="1" t="shared" si="73"/>
      </c>
      <c r="J294" s="9">
        <f aca="true" ca="1" t="shared" si="76" ref="J294:J302">IF(I294=I293,J293,IF(OFFSET(C$2,L293+1,0)="","",OFFSET(C$2,L293+1,0)))</f>
        <v>0</v>
      </c>
      <c r="K294" s="9">
        <f t="shared" si="74"/>
        <v>291</v>
      </c>
      <c r="L294" s="9">
        <f t="shared" si="75"/>
        <v>2</v>
      </c>
    </row>
    <row r="295" spans="9:12" ht="11.25">
      <c r="I295" s="9">
        <f ca="1" t="shared" si="73"/>
      </c>
      <c r="J295" s="9">
        <f ca="1" t="shared" si="76"/>
        <v>0</v>
      </c>
      <c r="K295" s="9">
        <f t="shared" si="74"/>
        <v>292</v>
      </c>
      <c r="L295" s="9">
        <f t="shared" si="75"/>
        <v>2</v>
      </c>
    </row>
    <row r="296" spans="9:12" ht="11.25">
      <c r="I296" s="9">
        <f ca="1" t="shared" si="73"/>
      </c>
      <c r="J296" s="9">
        <f ca="1" t="shared" si="76"/>
        <v>0</v>
      </c>
      <c r="K296" s="9">
        <f t="shared" si="74"/>
        <v>293</v>
      </c>
      <c r="L296" s="9">
        <f t="shared" si="75"/>
        <v>2</v>
      </c>
    </row>
    <row r="297" spans="9:12" ht="11.25">
      <c r="I297" s="9">
        <f ca="1" t="shared" si="73"/>
      </c>
      <c r="J297" s="9">
        <f ca="1" t="shared" si="76"/>
        <v>0</v>
      </c>
      <c r="K297" s="9">
        <f t="shared" si="74"/>
        <v>294</v>
      </c>
      <c r="L297" s="9">
        <f t="shared" si="75"/>
        <v>2</v>
      </c>
    </row>
    <row r="298" spans="9:12" ht="11.25">
      <c r="I298" s="9">
        <f ca="1" t="shared" si="73"/>
      </c>
      <c r="J298" s="9">
        <f ca="1" t="shared" si="76"/>
        <v>0</v>
      </c>
      <c r="K298" s="9">
        <f t="shared" si="74"/>
        <v>295</v>
      </c>
      <c r="L298" s="9">
        <f t="shared" si="75"/>
        <v>2</v>
      </c>
    </row>
    <row r="299" spans="9:12" ht="11.25">
      <c r="I299" s="9">
        <f ca="1" t="shared" si="73"/>
      </c>
      <c r="J299" s="9">
        <f ca="1" t="shared" si="76"/>
        <v>0</v>
      </c>
      <c r="K299" s="9">
        <f t="shared" si="74"/>
        <v>296</v>
      </c>
      <c r="L299" s="9">
        <f t="shared" si="75"/>
        <v>2</v>
      </c>
    </row>
    <row r="300" spans="9:12" ht="11.25">
      <c r="I300" s="9">
        <f ca="1" t="shared" si="73"/>
      </c>
      <c r="J300" s="9">
        <f ca="1" t="shared" si="76"/>
        <v>0</v>
      </c>
      <c r="K300" s="9">
        <f t="shared" si="74"/>
        <v>297</v>
      </c>
      <c r="L300" s="9">
        <f t="shared" si="75"/>
        <v>2</v>
      </c>
    </row>
    <row r="301" spans="9:12" ht="11.25">
      <c r="I301" s="9">
        <f ca="1" t="shared" si="73"/>
      </c>
      <c r="J301" s="9">
        <f ca="1" t="shared" si="76"/>
        <v>0</v>
      </c>
      <c r="K301" s="9">
        <f t="shared" si="74"/>
        <v>298</v>
      </c>
      <c r="L301" s="9">
        <f t="shared" si="75"/>
        <v>2</v>
      </c>
    </row>
    <row r="302" spans="9:12" ht="11.25">
      <c r="I302" s="9">
        <f ca="1" t="shared" si="73"/>
      </c>
      <c r="J302" s="9">
        <f ca="1" t="shared" si="76"/>
        <v>0</v>
      </c>
      <c r="K302" s="9">
        <f t="shared" si="74"/>
        <v>299</v>
      </c>
      <c r="L302" s="9">
        <f t="shared" si="75"/>
        <v>2</v>
      </c>
    </row>
  </sheetData>
  <sheetProtection sheet="1" objects="1" scenarios="1"/>
  <dataValidations count="4">
    <dataValidation type="whole" operator="greaterThan" allowBlank="1" showInputMessage="1" showErrorMessage="1" errorTitle="Error" error="Ha de ser un nombre natural" sqref="C3:C17">
      <formula1>0</formula1>
    </dataValidation>
    <dataValidation type="decimal" allowBlank="1" showInputMessage="1" showErrorMessage="1" errorTitle="Error" error="Entrada incorrecta" sqref="B3:B17 O4:O6">
      <formula1>-1000000000000000000000000000000000000000000000000000000000000000000000000000000000000000000000000000</formula1>
      <formula2>1E+99</formula2>
    </dataValidation>
    <dataValidation type="decimal" allowBlank="1" showInputMessage="1" showErrorMessage="1" errorTitle="Error" error="Entrada incorrecta" sqref="G23">
      <formula1>0</formula1>
      <formula2>100</formula2>
    </dataValidation>
    <dataValidation type="decimal" allowBlank="1" showInputMessage="1" showErrorMessage="1" errorTitle="Error" error="Entrada incorrecta" sqref="H23">
      <formula1>B23</formula1>
      <formula2>F23</formula2>
    </dataValidation>
  </dataValidations>
  <printOptions/>
  <pageMargins left="0.75" right="0.75" top="1" bottom="1" header="0.511811024" footer="0.511811024"/>
  <pageSetup horizontalDpi="300" verticalDpi="300" orientation="portrait" paperSize="9" r:id="rId3"/>
  <headerFooter alignWithMargins="0">
    <oddHeader>&amp;C&amp;A</oddHeader>
    <oddFooter>&amp;CPágina 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U104"/>
  <sheetViews>
    <sheetView showGridLines="0" workbookViewId="0" topLeftCell="A1">
      <selection activeCell="B3" sqref="B3"/>
    </sheetView>
  </sheetViews>
  <sheetFormatPr defaultColWidth="11.421875" defaultRowHeight="12.75"/>
  <cols>
    <col min="1" max="1" width="0.71875" style="17" customWidth="1"/>
    <col min="2" max="2" width="7.57421875" style="17" customWidth="1"/>
    <col min="3" max="4" width="7.57421875" style="17" hidden="1" customWidth="1"/>
    <col min="5" max="5" width="0.71875" style="17" customWidth="1"/>
    <col min="6" max="6" width="13.7109375" style="17" customWidth="1"/>
    <col min="7" max="7" width="8.57421875" style="17" customWidth="1"/>
    <col min="8" max="8" width="8.00390625" style="17" customWidth="1"/>
    <col min="9" max="9" width="7.00390625" style="17" customWidth="1"/>
    <col min="10" max="10" width="0.85546875" style="28" customWidth="1"/>
    <col min="11" max="11" width="10.140625" style="17" customWidth="1"/>
    <col min="12" max="12" width="12.421875" style="17" customWidth="1"/>
    <col min="13" max="13" width="12.7109375" style="17" customWidth="1"/>
    <col min="14" max="14" width="10.7109375" style="17" customWidth="1"/>
    <col min="15" max="15" width="9.00390625" style="16" customWidth="1"/>
    <col min="16" max="16" width="4.00390625" style="103" customWidth="1"/>
    <col min="17" max="17" width="11.421875" style="16" customWidth="1"/>
    <col min="18" max="16384" width="11.421875" style="17" customWidth="1"/>
  </cols>
  <sheetData>
    <row r="1" spans="1:15" ht="6.75" customHeight="1">
      <c r="A1" s="9"/>
      <c r="B1" s="9"/>
      <c r="C1" s="9"/>
      <c r="D1" s="9"/>
      <c r="E1" s="9"/>
      <c r="F1" s="9"/>
      <c r="G1" s="13"/>
      <c r="H1" s="13"/>
      <c r="I1" s="13"/>
      <c r="J1" s="14"/>
      <c r="K1" s="9"/>
      <c r="L1" s="9"/>
      <c r="M1" s="9"/>
      <c r="N1" s="9"/>
      <c r="O1" s="15"/>
    </row>
    <row r="2" spans="1:21" s="21" customFormat="1" ht="24.75" customHeight="1">
      <c r="A2" s="8"/>
      <c r="B2" s="7" t="s">
        <v>0</v>
      </c>
      <c r="C2" s="9">
        <f>H16</f>
      </c>
      <c r="D2" s="9">
        <f>IF(C2="","",C2-0.00000000001)</f>
      </c>
      <c r="E2" s="9"/>
      <c r="F2" s="7" t="s">
        <v>76</v>
      </c>
      <c r="G2" s="7" t="s">
        <v>15</v>
      </c>
      <c r="H2" s="7" t="s">
        <v>50</v>
      </c>
      <c r="I2" s="7" t="s">
        <v>52</v>
      </c>
      <c r="J2" s="18"/>
      <c r="K2" s="19"/>
      <c r="L2" s="19"/>
      <c r="M2" s="19"/>
      <c r="N2" s="19"/>
      <c r="O2" s="20"/>
      <c r="P2" s="103"/>
      <c r="Q2" s="16"/>
      <c r="R2" s="17"/>
      <c r="S2" s="17"/>
      <c r="T2" s="17"/>
      <c r="U2" s="17"/>
    </row>
    <row r="3" spans="1:15" ht="12.75">
      <c r="A3" s="9"/>
      <c r="B3" s="166"/>
      <c r="C3" s="9">
        <f>IF(ISERROR(I18+I21),"",I18+I21)</f>
      </c>
      <c r="D3" s="9">
        <f aca="true" t="shared" si="0" ref="D3:D14">IF(C3="","",C3-0.00000000001)</f>
      </c>
      <c r="E3" s="9"/>
      <c r="F3" s="22">
        <f>IF(C3&lt;&gt;""," ["&amp;FIXED(I18,2)&amp;" , "&amp;FIXED(C3,2)&amp;")","")</f>
      </c>
      <c r="G3" s="23">
        <f>IF(F3&lt;&gt;"",I18+I21/2,"")</f>
      </c>
      <c r="H3" s="23">
        <f>IF(C3&lt;&gt;"",FREQUENCY(B$3:B$99,D3)-FREQUENCY(B$3:B$99,D2),"")</f>
      </c>
      <c r="I3" s="23">
        <f aca="true" t="shared" si="1" ref="I3:I13">IF(H3="","",H3/G$16)</f>
      </c>
      <c r="J3" s="18"/>
      <c r="K3" s="19"/>
      <c r="L3" s="19"/>
      <c r="M3" s="19"/>
      <c r="N3" s="19"/>
      <c r="O3" s="15"/>
    </row>
    <row r="4" spans="1:15" ht="12.75">
      <c r="A4" s="9"/>
      <c r="B4" s="166"/>
      <c r="C4" s="9">
        <f aca="true" t="shared" si="2" ref="C4:C14">IF(C3&lt;I$19,C3+I$21,"")</f>
      </c>
      <c r="D4" s="9">
        <f t="shared" si="0"/>
      </c>
      <c r="E4" s="9"/>
      <c r="F4" s="22">
        <f>IF(C4&lt;&gt;""," ["&amp;FIXED(C3,2)&amp;" , "&amp;FIXED(C4,2)&amp;")","")</f>
      </c>
      <c r="G4" s="23">
        <f>IF(F4&lt;&gt;"",G3+I$21,"")</f>
      </c>
      <c r="H4" s="23">
        <f>IF(C4&lt;&gt;"",FREQUENCY(B$3:B$99,D4)-SUM(H$3:H3),"")</f>
      </c>
      <c r="I4" s="23">
        <f t="shared" si="1"/>
      </c>
      <c r="J4" s="18"/>
      <c r="K4" s="19"/>
      <c r="L4" s="19"/>
      <c r="M4" s="19"/>
      <c r="N4" s="19"/>
      <c r="O4" s="15"/>
    </row>
    <row r="5" spans="1:15" ht="12.75">
      <c r="A5" s="9"/>
      <c r="B5" s="166"/>
      <c r="C5" s="9">
        <f t="shared" si="2"/>
      </c>
      <c r="D5" s="9">
        <f t="shared" si="0"/>
      </c>
      <c r="E5" s="9"/>
      <c r="F5" s="22">
        <f aca="true" t="shared" si="3" ref="F5:F13">IF(C5&lt;&gt;""," ["&amp;FIXED(C4,2)&amp;" , "&amp;FIXED(C5,2)&amp;")","")</f>
      </c>
      <c r="G5" s="23">
        <f aca="true" t="shared" si="4" ref="G5:G13">IF(F5&lt;&gt;"",G4+I$21,"")</f>
      </c>
      <c r="H5" s="23">
        <f>IF(C5&lt;&gt;"",FREQUENCY(B$3:B$99,D5)-SUM(H$3:H4),"")</f>
      </c>
      <c r="I5" s="23">
        <f t="shared" si="1"/>
      </c>
      <c r="J5" s="18"/>
      <c r="K5" s="19"/>
      <c r="L5" s="19"/>
      <c r="M5" s="19"/>
      <c r="N5" s="19"/>
      <c r="O5" s="15"/>
    </row>
    <row r="6" spans="1:15" ht="12.75">
      <c r="A6" s="9"/>
      <c r="B6" s="166"/>
      <c r="C6" s="9">
        <f t="shared" si="2"/>
      </c>
      <c r="D6" s="9">
        <f t="shared" si="0"/>
      </c>
      <c r="E6" s="9"/>
      <c r="F6" s="22">
        <f t="shared" si="3"/>
      </c>
      <c r="G6" s="23">
        <f t="shared" si="4"/>
      </c>
      <c r="H6" s="23">
        <f>IF(C6&lt;&gt;"",FREQUENCY(B$3:B$99,D6)-SUM(H$3:H5),"")</f>
      </c>
      <c r="I6" s="23">
        <f t="shared" si="1"/>
      </c>
      <c r="J6" s="18"/>
      <c r="K6" s="19"/>
      <c r="L6" s="19"/>
      <c r="M6" s="19"/>
      <c r="N6" s="19"/>
      <c r="O6" s="15"/>
    </row>
    <row r="7" spans="1:15" ht="12.75">
      <c r="A7" s="9"/>
      <c r="B7" s="166"/>
      <c r="C7" s="9">
        <f t="shared" si="2"/>
      </c>
      <c r="D7" s="9">
        <f t="shared" si="0"/>
      </c>
      <c r="E7" s="9"/>
      <c r="F7" s="22">
        <f t="shared" si="3"/>
      </c>
      <c r="G7" s="23">
        <f t="shared" si="4"/>
      </c>
      <c r="H7" s="23">
        <f>IF(C7&lt;&gt;"",FREQUENCY(B$3:B$99,D7)-SUM(H$3:H6),"")</f>
      </c>
      <c r="I7" s="23">
        <f t="shared" si="1"/>
      </c>
      <c r="J7" s="18"/>
      <c r="K7" s="19"/>
      <c r="L7" s="19"/>
      <c r="M7" s="19"/>
      <c r="N7" s="19"/>
      <c r="O7" s="15"/>
    </row>
    <row r="8" spans="1:15" ht="12.75">
      <c r="A8" s="9"/>
      <c r="B8" s="166"/>
      <c r="C8" s="9">
        <f t="shared" si="2"/>
      </c>
      <c r="D8" s="9">
        <f t="shared" si="0"/>
      </c>
      <c r="E8" s="9"/>
      <c r="F8" s="22">
        <f t="shared" si="3"/>
      </c>
      <c r="G8" s="23">
        <f t="shared" si="4"/>
      </c>
      <c r="H8" s="23">
        <f>IF(C8&lt;&gt;"",FREQUENCY(B$3:B$99,D8)-SUM(H$3:H7),"")</f>
      </c>
      <c r="I8" s="23">
        <f t="shared" si="1"/>
      </c>
      <c r="J8" s="18"/>
      <c r="K8" s="19"/>
      <c r="L8" s="19"/>
      <c r="M8" s="19"/>
      <c r="N8" s="19"/>
      <c r="O8" s="15"/>
    </row>
    <row r="9" spans="1:15" ht="12.75">
      <c r="A9" s="9"/>
      <c r="B9" s="166"/>
      <c r="C9" s="9">
        <f t="shared" si="2"/>
      </c>
      <c r="D9" s="9">
        <f t="shared" si="0"/>
      </c>
      <c r="E9" s="9"/>
      <c r="F9" s="22">
        <f t="shared" si="3"/>
      </c>
      <c r="G9" s="23">
        <f t="shared" si="4"/>
      </c>
      <c r="H9" s="23">
        <f>IF(C9&lt;&gt;"",FREQUENCY(B$3:B$99,D9)-SUM(H$3:H8),"")</f>
      </c>
      <c r="I9" s="23">
        <f t="shared" si="1"/>
      </c>
      <c r="J9" s="18"/>
      <c r="K9" s="19"/>
      <c r="L9" s="19"/>
      <c r="M9" s="19"/>
      <c r="N9" s="19"/>
      <c r="O9" s="15"/>
    </row>
    <row r="10" spans="1:15" ht="12.75">
      <c r="A10" s="9"/>
      <c r="B10" s="166"/>
      <c r="C10" s="9">
        <f t="shared" si="2"/>
      </c>
      <c r="D10" s="9">
        <f t="shared" si="0"/>
      </c>
      <c r="E10" s="9"/>
      <c r="F10" s="22">
        <f t="shared" si="3"/>
      </c>
      <c r="G10" s="23">
        <f t="shared" si="4"/>
      </c>
      <c r="H10" s="23">
        <f>IF(C10&lt;&gt;"",FREQUENCY(B$3:B$99,D10)-SUM(H$3:H9),"")</f>
      </c>
      <c r="I10" s="23">
        <f t="shared" si="1"/>
      </c>
      <c r="J10" s="18"/>
      <c r="K10" s="19"/>
      <c r="L10" s="19"/>
      <c r="M10" s="19"/>
      <c r="N10" s="19"/>
      <c r="O10" s="15"/>
    </row>
    <row r="11" spans="1:15" ht="12.75">
      <c r="A11" s="9"/>
      <c r="B11" s="166"/>
      <c r="C11" s="9">
        <f t="shared" si="2"/>
      </c>
      <c r="D11" s="9">
        <f t="shared" si="0"/>
      </c>
      <c r="E11" s="9"/>
      <c r="F11" s="22">
        <f t="shared" si="3"/>
      </c>
      <c r="G11" s="23">
        <f t="shared" si="4"/>
      </c>
      <c r="H11" s="23">
        <f>IF(C11&lt;&gt;"",FREQUENCY(B$3:B$99,D11)-SUM(H$3:H10),"")</f>
      </c>
      <c r="I11" s="23">
        <f t="shared" si="1"/>
      </c>
      <c r="J11" s="18"/>
      <c r="K11" s="19"/>
      <c r="L11" s="19"/>
      <c r="M11" s="19"/>
      <c r="N11" s="19"/>
      <c r="O11" s="15"/>
    </row>
    <row r="12" spans="1:15" ht="12.75">
      <c r="A12" s="9"/>
      <c r="B12" s="166"/>
      <c r="C12" s="9">
        <f t="shared" si="2"/>
      </c>
      <c r="D12" s="9">
        <f t="shared" si="0"/>
      </c>
      <c r="E12" s="9"/>
      <c r="F12" s="22">
        <f t="shared" si="3"/>
      </c>
      <c r="G12" s="23">
        <f t="shared" si="4"/>
      </c>
      <c r="H12" s="23">
        <f>IF(C12&lt;&gt;"",FREQUENCY(B$3:B$99,D12)-SUM(H$3:H11),"")</f>
      </c>
      <c r="I12" s="23">
        <f t="shared" si="1"/>
      </c>
      <c r="J12" s="18"/>
      <c r="K12" s="19"/>
      <c r="L12" s="19"/>
      <c r="M12" s="19"/>
      <c r="N12" s="19"/>
      <c r="O12" s="15"/>
    </row>
    <row r="13" spans="1:15" ht="12.75">
      <c r="A13" s="9"/>
      <c r="B13" s="166"/>
      <c r="C13" s="9">
        <f t="shared" si="2"/>
      </c>
      <c r="D13" s="9">
        <f t="shared" si="0"/>
      </c>
      <c r="E13" s="9"/>
      <c r="F13" s="22">
        <f t="shared" si="3"/>
      </c>
      <c r="G13" s="23">
        <f t="shared" si="4"/>
      </c>
      <c r="H13" s="23">
        <f>IF(C13&lt;&gt;"",FREQUENCY(B$3:B$99,D13)-SUM(H$3:H12),"")</f>
      </c>
      <c r="I13" s="23">
        <f t="shared" si="1"/>
      </c>
      <c r="J13" s="18"/>
      <c r="K13" s="19"/>
      <c r="L13" s="19"/>
      <c r="M13" s="19"/>
      <c r="N13" s="19"/>
      <c r="O13" s="15"/>
    </row>
    <row r="14" spans="1:15" ht="12.75">
      <c r="A14" s="9"/>
      <c r="B14" s="166"/>
      <c r="C14" s="9">
        <f t="shared" si="2"/>
      </c>
      <c r="D14" s="9">
        <f t="shared" si="0"/>
      </c>
      <c r="E14" s="9"/>
      <c r="F14" s="24">
        <f>IF(I20&gt;11,"ERROR: COM A MÀXIM 11 INTERVALS","")</f>
      </c>
      <c r="G14" s="9"/>
      <c r="H14" s="9"/>
      <c r="I14" s="9"/>
      <c r="J14" s="18"/>
      <c r="K14" s="19"/>
      <c r="L14" s="19"/>
      <c r="M14" s="19"/>
      <c r="N14" s="19"/>
      <c r="O14" s="15"/>
    </row>
    <row r="15" spans="1:15" ht="12.75">
      <c r="A15" s="9"/>
      <c r="B15" s="166"/>
      <c r="C15" s="9"/>
      <c r="D15" s="9"/>
      <c r="E15" s="9"/>
      <c r="F15" s="9"/>
      <c r="G15" s="7" t="s">
        <v>5</v>
      </c>
      <c r="H15" s="7" t="s">
        <v>9</v>
      </c>
      <c r="I15" s="7" t="s">
        <v>10</v>
      </c>
      <c r="J15" s="18"/>
      <c r="K15" s="19"/>
      <c r="L15" s="19"/>
      <c r="M15" s="19"/>
      <c r="N15" s="19"/>
      <c r="O15" s="15"/>
    </row>
    <row r="16" spans="1:17" ht="12.75">
      <c r="A16" s="9"/>
      <c r="B16" s="166"/>
      <c r="C16" s="9"/>
      <c r="D16" s="9"/>
      <c r="E16" s="9"/>
      <c r="F16" s="9"/>
      <c r="G16" s="23">
        <f>COUNT($B3:$B99)</f>
        <v>0</v>
      </c>
      <c r="H16" s="23">
        <f>IF(G16=0,"",MIN($B3:$B99))</f>
      </c>
      <c r="I16" s="23">
        <f>IF(G16=0,"",MAX($B3:$B99))</f>
      </c>
      <c r="J16" s="18"/>
      <c r="K16" s="15"/>
      <c r="L16" s="15"/>
      <c r="M16" s="15"/>
      <c r="N16" s="15"/>
      <c r="O16" s="15"/>
      <c r="Q16" s="17"/>
    </row>
    <row r="17" spans="1:17" ht="12.75">
      <c r="A17" s="9"/>
      <c r="B17" s="166"/>
      <c r="C17" s="9"/>
      <c r="D17" s="9"/>
      <c r="E17" s="9"/>
      <c r="F17" s="9"/>
      <c r="G17" s="9"/>
      <c r="H17" s="9"/>
      <c r="I17" s="9"/>
      <c r="J17" s="18"/>
      <c r="K17" s="9"/>
      <c r="L17" s="9"/>
      <c r="M17" s="9"/>
      <c r="N17" s="9"/>
      <c r="O17" s="9"/>
      <c r="Q17" s="17"/>
    </row>
    <row r="18" spans="1:17" ht="12" customHeight="1">
      <c r="A18" s="9"/>
      <c r="B18" s="166"/>
      <c r="C18" s="9"/>
      <c r="D18" s="9"/>
      <c r="E18" s="9"/>
      <c r="F18" s="9"/>
      <c r="G18" s="25" t="s">
        <v>16</v>
      </c>
      <c r="H18" s="26"/>
      <c r="I18" s="27"/>
      <c r="K18" s="11" t="s">
        <v>17</v>
      </c>
      <c r="L18" s="11" t="s">
        <v>2</v>
      </c>
      <c r="M18" s="29" t="s">
        <v>3</v>
      </c>
      <c r="N18" s="11" t="s">
        <v>18</v>
      </c>
      <c r="O18" s="11" t="s">
        <v>6</v>
      </c>
      <c r="Q18" s="17"/>
    </row>
    <row r="19" spans="1:17" ht="12.75">
      <c r="A19" s="9"/>
      <c r="B19" s="166"/>
      <c r="C19" s="9"/>
      <c r="D19" s="9"/>
      <c r="E19" s="9"/>
      <c r="F19" s="9"/>
      <c r="G19" s="25" t="s">
        <v>19</v>
      </c>
      <c r="H19" s="26"/>
      <c r="I19" s="27"/>
      <c r="K19" s="23">
        <f>IF(G16=0,"",AVERAGE(B3:B99))</f>
      </c>
      <c r="L19" s="23">
        <f>IF(G16=0,"",MEDIAN(B3:B98))</f>
      </c>
      <c r="M19" s="23">
        <f>IF(OR(G16=0,ISERROR(MODE(B3:B99))),"",MODE(B3:B98))</f>
      </c>
      <c r="N19" s="23">
        <f>IF(G16=0,"",STDEVP(B3:B99))</f>
      </c>
      <c r="O19" s="23">
        <f>IF(G16=0,"",N19^2)</f>
      </c>
      <c r="Q19" s="17"/>
    </row>
    <row r="20" spans="1:17" ht="12.75">
      <c r="A20" s="9"/>
      <c r="B20" s="166"/>
      <c r="C20" s="9"/>
      <c r="D20" s="9"/>
      <c r="E20" s="9"/>
      <c r="F20" s="9"/>
      <c r="G20" s="30" t="s">
        <v>20</v>
      </c>
      <c r="H20" s="26"/>
      <c r="I20" s="27"/>
      <c r="K20" s="11" t="s">
        <v>70</v>
      </c>
      <c r="L20" s="11" t="s">
        <v>71</v>
      </c>
      <c r="M20" s="11" t="s">
        <v>72</v>
      </c>
      <c r="N20" s="11" t="s">
        <v>11</v>
      </c>
      <c r="O20" s="11" t="s">
        <v>14</v>
      </c>
      <c r="Q20" s="17"/>
    </row>
    <row r="21" spans="1:17" ht="12.75">
      <c r="A21" s="9"/>
      <c r="B21" s="166"/>
      <c r="C21" s="9"/>
      <c r="D21" s="9"/>
      <c r="E21" s="9"/>
      <c r="F21" s="9"/>
      <c r="G21" s="30" t="s">
        <v>21</v>
      </c>
      <c r="H21" s="26"/>
      <c r="I21" s="31">
        <f>IF(OR(G16=0,I20="",I20=0),"",(I19-I18)/I20)</f>
      </c>
      <c r="K21" s="23">
        <f>IF(G16=0,"",QUARTILE(B3:B99,1))</f>
      </c>
      <c r="L21" s="23">
        <f>IF(G16=0,"",QUARTILE(B3:B99,2))</f>
      </c>
      <c r="M21" s="23">
        <f>IF(G16=0,"",QUARTILE(B3:B99,3))</f>
      </c>
      <c r="N21" s="172"/>
      <c r="O21" s="12"/>
      <c r="Q21" s="17"/>
    </row>
    <row r="22" spans="1:17" ht="13.5" customHeight="1">
      <c r="A22" s="9"/>
      <c r="B22" s="166"/>
      <c r="C22" s="9"/>
      <c r="D22" s="9"/>
      <c r="E22" s="9"/>
      <c r="F22" s="9"/>
      <c r="G22" s="9"/>
      <c r="H22" s="9"/>
      <c r="I22" s="9"/>
      <c r="K22" s="32"/>
      <c r="L22" s="32"/>
      <c r="M22" s="33"/>
      <c r="N22" s="23">
        <f>IF(OR(G16=0,N21=""),0,PERCENTILE(B3:B99,N21/100))</f>
        <v>0</v>
      </c>
      <c r="O22" s="34">
        <f>IF(OR(G16=0,O21=""),0,PERCENTRANK(B3:B99,O21))</f>
        <v>0</v>
      </c>
      <c r="Q22" s="17"/>
    </row>
    <row r="23" spans="1:17" ht="12.75">
      <c r="A23" s="9"/>
      <c r="B23" s="166"/>
      <c r="C23" s="9"/>
      <c r="D23" s="9"/>
      <c r="E23" s="9"/>
      <c r="F23" s="9"/>
      <c r="G23" s="9"/>
      <c r="H23" s="9"/>
      <c r="I23" s="9"/>
      <c r="K23" s="35">
        <f>IF(G16=0,"",(FREQUENCY(B3:B99,K19+N19)-FREQUENCY(B3:B99,K19-N19))/G16)</f>
      </c>
      <c r="L23" s="35">
        <f>IF(G16=0,"",(FREQUENCY(B3:B99,K19+2*N19)-FREQUENCY(B3:B99,K19-2*N19))/G16)</f>
      </c>
      <c r="M23" s="35">
        <f>IF(G16=0,"",(FREQUENCY(B3:B99,K19+3*N19)-FREQUENCY(B3:B99,K19-3*N19))/G16)</f>
      </c>
      <c r="N23" s="11" t="s">
        <v>7</v>
      </c>
      <c r="O23" s="11" t="s">
        <v>75</v>
      </c>
      <c r="Q23" s="17"/>
    </row>
    <row r="24" spans="1:17" ht="12.75">
      <c r="A24" s="9"/>
      <c r="B24" s="166"/>
      <c r="C24" s="9"/>
      <c r="D24" s="9"/>
      <c r="E24" s="9"/>
      <c r="F24" s="9"/>
      <c r="G24" s="9"/>
      <c r="H24" s="9"/>
      <c r="I24" s="9"/>
      <c r="K24" s="9"/>
      <c r="L24" s="9"/>
      <c r="M24" s="9"/>
      <c r="N24" s="23">
        <f>IF(OR(G16="?",G16=0,ISERROR(KURT(B3:B99))),"",KURT(B3:B99))</f>
      </c>
      <c r="O24" s="23">
        <f>IF(OR(G16="?",G16=0,ISERROR(SKEW(B3:B99))),"",SKEW(B3:B99))</f>
      </c>
      <c r="Q24" s="17"/>
    </row>
    <row r="25" spans="1:17" ht="12.75">
      <c r="A25" s="9"/>
      <c r="B25" s="166"/>
      <c r="C25" s="9"/>
      <c r="D25" s="9"/>
      <c r="E25" s="9"/>
      <c r="F25" s="9"/>
      <c r="G25" s="9"/>
      <c r="H25" s="9"/>
      <c r="I25" s="9"/>
      <c r="K25" s="9"/>
      <c r="L25" s="9"/>
      <c r="M25" s="9"/>
      <c r="N25" s="9"/>
      <c r="O25" s="15"/>
      <c r="Q25" s="17"/>
    </row>
    <row r="26" spans="1:17" ht="12.75">
      <c r="A26" s="9"/>
      <c r="B26" s="166"/>
      <c r="C26" s="9"/>
      <c r="D26" s="9"/>
      <c r="E26" s="9"/>
      <c r="F26" s="9"/>
      <c r="G26" s="9"/>
      <c r="H26" s="9"/>
      <c r="I26" s="9"/>
      <c r="K26" s="9"/>
      <c r="L26" s="9"/>
      <c r="M26" s="9"/>
      <c r="N26" s="9"/>
      <c r="O26" s="15"/>
      <c r="Q26" s="17"/>
    </row>
    <row r="27" spans="1:17" ht="12.75">
      <c r="A27" s="9"/>
      <c r="B27" s="166"/>
      <c r="C27" s="9"/>
      <c r="D27" s="9"/>
      <c r="E27" s="9"/>
      <c r="F27" s="9"/>
      <c r="G27" s="9"/>
      <c r="H27" s="9"/>
      <c r="I27" s="9"/>
      <c r="K27" s="9"/>
      <c r="L27" s="9"/>
      <c r="M27" s="9"/>
      <c r="N27" s="9"/>
      <c r="O27" s="15"/>
      <c r="Q27" s="17"/>
    </row>
    <row r="28" spans="1:17" ht="12.75">
      <c r="A28" s="9"/>
      <c r="B28" s="166"/>
      <c r="C28" s="9"/>
      <c r="D28" s="9"/>
      <c r="E28" s="9"/>
      <c r="F28" s="9"/>
      <c r="G28" s="9"/>
      <c r="H28" s="9"/>
      <c r="I28" s="9"/>
      <c r="K28" s="9"/>
      <c r="L28" s="9"/>
      <c r="M28" s="9"/>
      <c r="N28" s="9"/>
      <c r="O28" s="15"/>
      <c r="Q28" s="17"/>
    </row>
    <row r="29" spans="1:17" ht="12.75">
      <c r="A29" s="9"/>
      <c r="B29" s="166"/>
      <c r="C29" s="9"/>
      <c r="D29" s="9"/>
      <c r="E29" s="9"/>
      <c r="F29" s="9"/>
      <c r="G29" s="9"/>
      <c r="H29" s="9"/>
      <c r="I29" s="9"/>
      <c r="K29" s="9"/>
      <c r="L29" s="9"/>
      <c r="M29" s="9"/>
      <c r="N29" s="9"/>
      <c r="O29" s="15"/>
      <c r="Q29" s="17"/>
    </row>
    <row r="30" spans="1:17" ht="12.75">
      <c r="A30" s="9"/>
      <c r="B30" s="166"/>
      <c r="C30" s="9"/>
      <c r="D30" s="9"/>
      <c r="E30" s="9"/>
      <c r="F30" s="9"/>
      <c r="G30" s="9"/>
      <c r="H30" s="9"/>
      <c r="I30" s="9"/>
      <c r="K30" s="9"/>
      <c r="L30" s="9"/>
      <c r="M30" s="9"/>
      <c r="N30" s="9"/>
      <c r="O30" s="15"/>
      <c r="Q30" s="17"/>
    </row>
    <row r="31" spans="1:17" ht="12.75">
      <c r="A31" s="9"/>
      <c r="B31" s="166"/>
      <c r="C31" s="9"/>
      <c r="D31" s="9"/>
      <c r="E31" s="9"/>
      <c r="F31" s="9"/>
      <c r="G31" s="9"/>
      <c r="H31" s="9"/>
      <c r="I31" s="9"/>
      <c r="K31" s="9"/>
      <c r="L31" s="9"/>
      <c r="M31" s="9"/>
      <c r="N31" s="9"/>
      <c r="O31" s="15"/>
      <c r="Q31" s="17"/>
    </row>
    <row r="32" spans="1:17" ht="12.75">
      <c r="A32" s="9"/>
      <c r="B32" s="166"/>
      <c r="C32" s="9"/>
      <c r="D32" s="9"/>
      <c r="E32" s="9"/>
      <c r="F32" s="9"/>
      <c r="G32" s="9"/>
      <c r="H32" s="9"/>
      <c r="I32" s="9"/>
      <c r="K32" s="9"/>
      <c r="L32" s="9"/>
      <c r="M32" s="9"/>
      <c r="N32" s="9"/>
      <c r="O32" s="15"/>
      <c r="Q32" s="17"/>
    </row>
    <row r="33" spans="1:17" ht="12.75">
      <c r="A33" s="9"/>
      <c r="B33" s="166"/>
      <c r="C33" s="9"/>
      <c r="D33" s="9"/>
      <c r="E33" s="9"/>
      <c r="F33" s="9"/>
      <c r="G33" s="9"/>
      <c r="H33" s="9"/>
      <c r="I33" s="9"/>
      <c r="K33" s="9"/>
      <c r="L33" s="9"/>
      <c r="M33" s="9"/>
      <c r="N33" s="9"/>
      <c r="O33" s="15"/>
      <c r="Q33" s="17"/>
    </row>
    <row r="34" spans="1:17" ht="12.75">
      <c r="A34" s="9"/>
      <c r="B34" s="166"/>
      <c r="C34" s="9"/>
      <c r="D34" s="9"/>
      <c r="E34" s="9"/>
      <c r="F34" s="9"/>
      <c r="G34" s="9"/>
      <c r="H34" s="9"/>
      <c r="I34" s="9"/>
      <c r="K34" s="9"/>
      <c r="L34" s="9"/>
      <c r="M34" s="9"/>
      <c r="N34" s="9"/>
      <c r="O34" s="15"/>
      <c r="Q34" s="17"/>
    </row>
    <row r="35" spans="1:17" ht="12.75">
      <c r="A35" s="9"/>
      <c r="B35" s="166"/>
      <c r="C35" s="9"/>
      <c r="D35" s="9"/>
      <c r="E35" s="9"/>
      <c r="F35" s="9"/>
      <c r="G35" s="9"/>
      <c r="H35" s="9"/>
      <c r="I35" s="9"/>
      <c r="K35" s="9"/>
      <c r="L35" s="9"/>
      <c r="M35" s="9"/>
      <c r="N35" s="9"/>
      <c r="O35" s="15"/>
      <c r="Q35" s="17"/>
    </row>
    <row r="36" spans="1:17" ht="12.75">
      <c r="A36" s="9"/>
      <c r="B36" s="166"/>
      <c r="C36" s="9"/>
      <c r="D36" s="9"/>
      <c r="E36" s="9"/>
      <c r="F36" s="9"/>
      <c r="G36" s="9"/>
      <c r="H36" s="9"/>
      <c r="I36" s="9"/>
      <c r="K36" s="9"/>
      <c r="L36" s="9"/>
      <c r="M36" s="9"/>
      <c r="N36" s="9"/>
      <c r="O36" s="15"/>
      <c r="Q36" s="17"/>
    </row>
    <row r="37" spans="1:17" ht="12.75">
      <c r="A37" s="9"/>
      <c r="B37" s="166"/>
      <c r="C37" s="9"/>
      <c r="D37" s="9"/>
      <c r="E37" s="9"/>
      <c r="F37" s="9"/>
      <c r="G37" s="9"/>
      <c r="H37" s="9"/>
      <c r="I37" s="9"/>
      <c r="K37" s="9"/>
      <c r="L37" s="9"/>
      <c r="M37" s="9"/>
      <c r="N37" s="9"/>
      <c r="O37" s="15"/>
      <c r="Q37" s="17"/>
    </row>
    <row r="38" spans="1:15" ht="12.75">
      <c r="A38" s="9"/>
      <c r="B38" s="166"/>
      <c r="C38" s="9"/>
      <c r="D38" s="9"/>
      <c r="E38" s="9"/>
      <c r="F38" s="9"/>
      <c r="G38" s="9"/>
      <c r="H38" s="9"/>
      <c r="I38" s="9"/>
      <c r="K38" s="9"/>
      <c r="L38" s="9"/>
      <c r="M38" s="9"/>
      <c r="N38" s="9"/>
      <c r="O38" s="15"/>
    </row>
    <row r="39" spans="1:15" ht="12.75">
      <c r="A39" s="9"/>
      <c r="B39" s="166"/>
      <c r="C39" s="9"/>
      <c r="D39" s="9"/>
      <c r="E39" s="9"/>
      <c r="F39" s="9"/>
      <c r="G39" s="9"/>
      <c r="H39" s="9"/>
      <c r="I39" s="9"/>
      <c r="K39" s="9"/>
      <c r="L39" s="9"/>
      <c r="M39" s="9"/>
      <c r="N39" s="9"/>
      <c r="O39" s="15"/>
    </row>
    <row r="40" spans="1:15" ht="12.75">
      <c r="A40" s="9"/>
      <c r="B40" s="166"/>
      <c r="C40" s="9"/>
      <c r="D40" s="9"/>
      <c r="E40" s="9"/>
      <c r="F40" s="9"/>
      <c r="G40" s="9"/>
      <c r="H40" s="9"/>
      <c r="I40" s="9"/>
      <c r="K40" s="9"/>
      <c r="L40" s="9"/>
      <c r="M40" s="9"/>
      <c r="N40" s="9"/>
      <c r="O40" s="15"/>
    </row>
    <row r="41" spans="1:15" ht="12.75">
      <c r="A41" s="9"/>
      <c r="B41" s="166"/>
      <c r="C41" s="9"/>
      <c r="D41" s="9"/>
      <c r="E41" s="9"/>
      <c r="F41" s="9"/>
      <c r="G41" s="9"/>
      <c r="H41" s="9"/>
      <c r="I41" s="9"/>
      <c r="K41" s="9"/>
      <c r="L41" s="9"/>
      <c r="M41" s="9"/>
      <c r="N41" s="9"/>
      <c r="O41" s="15"/>
    </row>
    <row r="42" spans="1:15" ht="12.75">
      <c r="A42" s="9"/>
      <c r="B42" s="166"/>
      <c r="C42" s="9"/>
      <c r="D42" s="9"/>
      <c r="E42" s="9"/>
      <c r="F42" s="9"/>
      <c r="G42" s="9"/>
      <c r="H42" s="9"/>
      <c r="I42" s="9"/>
      <c r="K42" s="9"/>
      <c r="L42" s="9"/>
      <c r="M42" s="9"/>
      <c r="N42" s="9"/>
      <c r="O42" s="15"/>
    </row>
    <row r="43" spans="1:15" ht="12.75">
      <c r="A43" s="9"/>
      <c r="B43" s="166"/>
      <c r="C43" s="9"/>
      <c r="D43" s="9"/>
      <c r="E43" s="9"/>
      <c r="F43" s="9"/>
      <c r="G43" s="9"/>
      <c r="H43" s="9"/>
      <c r="I43" s="9"/>
      <c r="K43" s="9"/>
      <c r="L43" s="9"/>
      <c r="M43" s="9"/>
      <c r="N43" s="9"/>
      <c r="O43" s="15"/>
    </row>
    <row r="44" spans="1:15" ht="12.75">
      <c r="A44" s="9"/>
      <c r="B44" s="166"/>
      <c r="C44" s="9"/>
      <c r="D44" s="9"/>
      <c r="E44" s="9"/>
      <c r="F44" s="9"/>
      <c r="G44" s="9"/>
      <c r="H44" s="9"/>
      <c r="I44" s="9"/>
      <c r="K44" s="9"/>
      <c r="L44" s="9"/>
      <c r="M44" s="9"/>
      <c r="N44" s="9"/>
      <c r="O44" s="15"/>
    </row>
    <row r="45" spans="1:15" ht="12.75">
      <c r="A45" s="9"/>
      <c r="B45" s="166"/>
      <c r="C45" s="9"/>
      <c r="D45" s="9"/>
      <c r="E45" s="9"/>
      <c r="F45" s="9"/>
      <c r="G45" s="9"/>
      <c r="H45" s="9"/>
      <c r="I45" s="9"/>
      <c r="K45" s="9"/>
      <c r="L45" s="9"/>
      <c r="M45" s="9"/>
      <c r="N45" s="9"/>
      <c r="O45" s="15"/>
    </row>
    <row r="46" spans="1:15" ht="12.75">
      <c r="A46" s="9"/>
      <c r="B46" s="166"/>
      <c r="C46" s="9"/>
      <c r="D46" s="9"/>
      <c r="E46" s="9"/>
      <c r="F46" s="9"/>
      <c r="G46" s="9"/>
      <c r="H46" s="9"/>
      <c r="I46" s="9"/>
      <c r="K46" s="9"/>
      <c r="L46" s="9"/>
      <c r="M46" s="9"/>
      <c r="N46" s="9"/>
      <c r="O46" s="15"/>
    </row>
    <row r="47" spans="1:15" ht="12.75">
      <c r="A47" s="9"/>
      <c r="B47" s="166"/>
      <c r="C47" s="9"/>
      <c r="D47" s="9"/>
      <c r="E47" s="9"/>
      <c r="F47" s="9"/>
      <c r="G47" s="9"/>
      <c r="H47" s="9"/>
      <c r="I47" s="9"/>
      <c r="K47" s="9"/>
      <c r="L47" s="9"/>
      <c r="M47" s="9"/>
      <c r="N47" s="9"/>
      <c r="O47" s="15"/>
    </row>
    <row r="48" spans="1:15" ht="12.75">
      <c r="A48" s="9"/>
      <c r="B48" s="166"/>
      <c r="C48" s="9"/>
      <c r="D48" s="9"/>
      <c r="E48" s="9"/>
      <c r="F48" s="9"/>
      <c r="G48" s="9"/>
      <c r="H48" s="9"/>
      <c r="I48" s="9"/>
      <c r="K48" s="9"/>
      <c r="L48" s="9"/>
      <c r="M48" s="9"/>
      <c r="N48" s="9"/>
      <c r="O48" s="15"/>
    </row>
    <row r="49" spans="1:15" ht="12.75">
      <c r="A49" s="9"/>
      <c r="B49" s="166"/>
      <c r="C49" s="9"/>
      <c r="D49" s="9"/>
      <c r="E49" s="9"/>
      <c r="F49" s="9"/>
      <c r="G49" s="9"/>
      <c r="H49" s="9"/>
      <c r="I49" s="9"/>
      <c r="K49" s="9"/>
      <c r="L49" s="9"/>
      <c r="M49" s="9"/>
      <c r="N49" s="9"/>
      <c r="O49" s="15"/>
    </row>
    <row r="50" spans="1:15" ht="12.75">
      <c r="A50" s="9"/>
      <c r="B50" s="166"/>
      <c r="C50" s="9"/>
      <c r="D50" s="9"/>
      <c r="E50" s="9"/>
      <c r="F50" s="9"/>
      <c r="G50" s="9"/>
      <c r="H50" s="9"/>
      <c r="I50" s="9"/>
      <c r="K50" s="9"/>
      <c r="L50" s="9"/>
      <c r="M50" s="9"/>
      <c r="N50" s="9"/>
      <c r="O50" s="15"/>
    </row>
    <row r="51" spans="1:15" ht="12.75">
      <c r="A51" s="9"/>
      <c r="B51" s="166"/>
      <c r="C51" s="9"/>
      <c r="D51" s="9"/>
      <c r="E51" s="9"/>
      <c r="F51" s="9"/>
      <c r="G51" s="9"/>
      <c r="H51" s="9"/>
      <c r="I51" s="9"/>
      <c r="K51" s="9"/>
      <c r="L51" s="9"/>
      <c r="M51" s="9"/>
      <c r="N51" s="9"/>
      <c r="O51" s="15"/>
    </row>
    <row r="52" spans="1:15" ht="12.75">
      <c r="A52" s="9"/>
      <c r="B52" s="166"/>
      <c r="C52" s="9"/>
      <c r="D52" s="9"/>
      <c r="E52" s="9"/>
      <c r="F52" s="9"/>
      <c r="G52" s="9"/>
      <c r="H52" s="9"/>
      <c r="I52" s="9"/>
      <c r="K52" s="9"/>
      <c r="L52" s="9"/>
      <c r="M52" s="9"/>
      <c r="N52" s="9"/>
      <c r="O52" s="15"/>
    </row>
    <row r="53" spans="1:15" ht="12.75">
      <c r="A53" s="9"/>
      <c r="B53" s="166"/>
      <c r="C53" s="9"/>
      <c r="D53" s="9"/>
      <c r="E53" s="9"/>
      <c r="F53" s="9"/>
      <c r="G53" s="9"/>
      <c r="H53" s="9"/>
      <c r="I53" s="9"/>
      <c r="K53" s="9"/>
      <c r="L53" s="9"/>
      <c r="M53" s="9"/>
      <c r="N53" s="9"/>
      <c r="O53" s="15"/>
    </row>
    <row r="54" spans="1:15" ht="12.75">
      <c r="A54" s="9"/>
      <c r="B54" s="166"/>
      <c r="C54" s="9"/>
      <c r="D54" s="9"/>
      <c r="E54" s="9"/>
      <c r="F54" s="9"/>
      <c r="G54" s="9"/>
      <c r="H54" s="9"/>
      <c r="I54" s="9"/>
      <c r="K54" s="9"/>
      <c r="L54" s="9"/>
      <c r="M54" s="9"/>
      <c r="N54" s="9"/>
      <c r="O54" s="15"/>
    </row>
    <row r="55" spans="1:15" ht="12.75">
      <c r="A55" s="9"/>
      <c r="B55" s="166"/>
      <c r="C55" s="9"/>
      <c r="D55" s="9"/>
      <c r="E55" s="9"/>
      <c r="F55" s="9"/>
      <c r="G55" s="9"/>
      <c r="H55" s="9"/>
      <c r="I55" s="9"/>
      <c r="K55" s="9"/>
      <c r="L55" s="9"/>
      <c r="M55" s="9"/>
      <c r="N55" s="9"/>
      <c r="O55" s="15"/>
    </row>
    <row r="56" spans="1:15" ht="12.75">
      <c r="A56" s="9"/>
      <c r="B56" s="166"/>
      <c r="C56" s="9"/>
      <c r="D56" s="9"/>
      <c r="E56" s="9"/>
      <c r="F56" s="9"/>
      <c r="G56" s="9"/>
      <c r="H56" s="9"/>
      <c r="I56" s="9"/>
      <c r="K56" s="9"/>
      <c r="L56" s="9"/>
      <c r="M56" s="9"/>
      <c r="N56" s="9"/>
      <c r="O56" s="15"/>
    </row>
    <row r="57" spans="1:15" ht="12.75">
      <c r="A57" s="9"/>
      <c r="B57" s="166"/>
      <c r="C57" s="9"/>
      <c r="D57" s="9"/>
      <c r="E57" s="9"/>
      <c r="F57" s="9"/>
      <c r="G57" s="9"/>
      <c r="H57" s="9"/>
      <c r="I57" s="9"/>
      <c r="K57" s="9"/>
      <c r="L57" s="9"/>
      <c r="M57" s="9"/>
      <c r="N57" s="9"/>
      <c r="O57" s="15"/>
    </row>
    <row r="58" spans="1:15" ht="12.75">
      <c r="A58" s="9"/>
      <c r="B58" s="166"/>
      <c r="C58" s="9"/>
      <c r="D58" s="9"/>
      <c r="E58" s="9"/>
      <c r="F58" s="9"/>
      <c r="G58" s="9"/>
      <c r="H58" s="9"/>
      <c r="I58" s="9"/>
      <c r="K58" s="9"/>
      <c r="L58" s="9"/>
      <c r="M58" s="9"/>
      <c r="N58" s="9"/>
      <c r="O58" s="15"/>
    </row>
    <row r="59" spans="1:15" ht="12.75">
      <c r="A59" s="9"/>
      <c r="B59" s="166"/>
      <c r="C59" s="9"/>
      <c r="D59" s="9"/>
      <c r="E59" s="9"/>
      <c r="F59" s="9"/>
      <c r="G59" s="9"/>
      <c r="H59" s="9"/>
      <c r="I59" s="9"/>
      <c r="K59" s="9"/>
      <c r="L59" s="9"/>
      <c r="M59" s="9"/>
      <c r="N59" s="9"/>
      <c r="O59" s="15"/>
    </row>
    <row r="60" spans="1:15" ht="12.75">
      <c r="A60" s="9"/>
      <c r="B60" s="166"/>
      <c r="C60" s="9"/>
      <c r="D60" s="9"/>
      <c r="E60" s="9"/>
      <c r="F60" s="9"/>
      <c r="G60" s="9"/>
      <c r="H60" s="9"/>
      <c r="I60" s="9"/>
      <c r="K60" s="9"/>
      <c r="L60" s="9"/>
      <c r="M60" s="9"/>
      <c r="N60" s="9"/>
      <c r="O60" s="15"/>
    </row>
    <row r="61" spans="1:15" ht="12.75">
      <c r="A61" s="9"/>
      <c r="B61" s="166"/>
      <c r="C61" s="9"/>
      <c r="D61" s="9"/>
      <c r="E61" s="9"/>
      <c r="F61" s="9"/>
      <c r="G61" s="9"/>
      <c r="H61" s="9"/>
      <c r="I61" s="9"/>
      <c r="K61" s="9"/>
      <c r="L61" s="9"/>
      <c r="M61" s="9"/>
      <c r="N61" s="9"/>
      <c r="O61" s="15"/>
    </row>
    <row r="62" spans="1:15" ht="12.75">
      <c r="A62" s="9"/>
      <c r="B62" s="166"/>
      <c r="C62" s="9"/>
      <c r="D62" s="9"/>
      <c r="E62" s="9"/>
      <c r="F62" s="9"/>
      <c r="G62" s="9"/>
      <c r="H62" s="9"/>
      <c r="I62" s="9"/>
      <c r="K62" s="9"/>
      <c r="L62" s="9"/>
      <c r="M62" s="9"/>
      <c r="N62" s="9"/>
      <c r="O62" s="15"/>
    </row>
    <row r="63" spans="1:15" ht="12.75">
      <c r="A63" s="9"/>
      <c r="B63" s="166"/>
      <c r="C63" s="9"/>
      <c r="D63" s="9"/>
      <c r="E63" s="9"/>
      <c r="F63" s="9"/>
      <c r="G63" s="9"/>
      <c r="H63" s="9"/>
      <c r="I63" s="9"/>
      <c r="K63" s="9"/>
      <c r="L63" s="9"/>
      <c r="M63" s="9"/>
      <c r="N63" s="9"/>
      <c r="O63" s="15"/>
    </row>
    <row r="64" spans="1:15" ht="12.75">
      <c r="A64" s="9"/>
      <c r="B64" s="166"/>
      <c r="C64" s="9"/>
      <c r="D64" s="9"/>
      <c r="E64" s="9"/>
      <c r="F64" s="9"/>
      <c r="G64" s="9"/>
      <c r="H64" s="9"/>
      <c r="I64" s="9"/>
      <c r="K64" s="9"/>
      <c r="L64" s="9"/>
      <c r="M64" s="9"/>
      <c r="N64" s="9"/>
      <c r="O64" s="15"/>
    </row>
    <row r="65" spans="1:15" ht="12.75">
      <c r="A65" s="9"/>
      <c r="B65" s="166"/>
      <c r="C65" s="9"/>
      <c r="D65" s="9"/>
      <c r="E65" s="9"/>
      <c r="F65" s="9"/>
      <c r="G65" s="9"/>
      <c r="H65" s="9"/>
      <c r="I65" s="9"/>
      <c r="K65" s="9"/>
      <c r="L65" s="9"/>
      <c r="M65" s="9"/>
      <c r="N65" s="9"/>
      <c r="O65" s="15"/>
    </row>
    <row r="66" spans="1:15" ht="12.75">
      <c r="A66" s="9"/>
      <c r="B66" s="166"/>
      <c r="C66" s="9"/>
      <c r="D66" s="9"/>
      <c r="E66" s="9"/>
      <c r="F66" s="9"/>
      <c r="G66" s="9"/>
      <c r="H66" s="9"/>
      <c r="I66" s="9"/>
      <c r="K66" s="9"/>
      <c r="L66" s="9"/>
      <c r="M66" s="9"/>
      <c r="N66" s="9"/>
      <c r="O66" s="15"/>
    </row>
    <row r="67" spans="1:15" ht="12.75">
      <c r="A67" s="9"/>
      <c r="B67" s="166"/>
      <c r="C67" s="9"/>
      <c r="D67" s="9"/>
      <c r="E67" s="9"/>
      <c r="F67" s="9"/>
      <c r="G67" s="9"/>
      <c r="H67" s="9"/>
      <c r="I67" s="9"/>
      <c r="K67" s="9"/>
      <c r="L67" s="9"/>
      <c r="M67" s="9"/>
      <c r="N67" s="9"/>
      <c r="O67" s="15"/>
    </row>
    <row r="68" spans="1:15" ht="12.75">
      <c r="A68" s="9"/>
      <c r="B68" s="166"/>
      <c r="C68" s="9"/>
      <c r="D68" s="9"/>
      <c r="E68" s="9"/>
      <c r="F68" s="9"/>
      <c r="G68" s="9"/>
      <c r="H68" s="9"/>
      <c r="I68" s="9"/>
      <c r="K68" s="9"/>
      <c r="L68" s="9"/>
      <c r="M68" s="9"/>
      <c r="N68" s="9"/>
      <c r="O68" s="15"/>
    </row>
    <row r="69" spans="1:15" ht="12.75">
      <c r="A69" s="9"/>
      <c r="B69" s="166"/>
      <c r="C69" s="9"/>
      <c r="D69" s="9"/>
      <c r="E69" s="9"/>
      <c r="F69" s="9"/>
      <c r="G69" s="9"/>
      <c r="H69" s="9"/>
      <c r="I69" s="9"/>
      <c r="K69" s="9"/>
      <c r="L69" s="9"/>
      <c r="M69" s="9"/>
      <c r="N69" s="9"/>
      <c r="O69" s="15"/>
    </row>
    <row r="70" spans="1:15" ht="12.75">
      <c r="A70" s="9"/>
      <c r="B70" s="166"/>
      <c r="C70" s="9"/>
      <c r="D70" s="9"/>
      <c r="E70" s="9"/>
      <c r="F70" s="9"/>
      <c r="G70" s="9"/>
      <c r="H70" s="9"/>
      <c r="I70" s="9"/>
      <c r="K70" s="9"/>
      <c r="L70" s="9"/>
      <c r="M70" s="9"/>
      <c r="N70" s="9"/>
      <c r="O70" s="15"/>
    </row>
    <row r="71" spans="1:15" ht="12.75">
      <c r="A71" s="9"/>
      <c r="B71" s="166"/>
      <c r="C71" s="9"/>
      <c r="D71" s="9"/>
      <c r="E71" s="9"/>
      <c r="F71" s="9"/>
      <c r="G71" s="9"/>
      <c r="H71" s="9"/>
      <c r="I71" s="9"/>
      <c r="K71" s="9"/>
      <c r="L71" s="9"/>
      <c r="M71" s="9"/>
      <c r="N71" s="9"/>
      <c r="O71" s="15"/>
    </row>
    <row r="72" spans="1:15" ht="12.75">
      <c r="A72" s="9"/>
      <c r="B72" s="166"/>
      <c r="C72" s="9"/>
      <c r="D72" s="9"/>
      <c r="E72" s="9"/>
      <c r="F72" s="9"/>
      <c r="G72" s="9"/>
      <c r="H72" s="9"/>
      <c r="I72" s="9"/>
      <c r="K72" s="9"/>
      <c r="L72" s="9"/>
      <c r="M72" s="9"/>
      <c r="N72" s="9"/>
      <c r="O72" s="15"/>
    </row>
    <row r="73" spans="1:15" ht="12.75">
      <c r="A73" s="9"/>
      <c r="B73" s="166"/>
      <c r="C73" s="9"/>
      <c r="D73" s="9"/>
      <c r="E73" s="9"/>
      <c r="F73" s="9"/>
      <c r="G73" s="9"/>
      <c r="H73" s="9"/>
      <c r="I73" s="9"/>
      <c r="K73" s="9"/>
      <c r="L73" s="9"/>
      <c r="M73" s="9"/>
      <c r="N73" s="9"/>
      <c r="O73" s="15"/>
    </row>
    <row r="74" spans="1:15" ht="12.75">
      <c r="A74" s="9"/>
      <c r="B74" s="166"/>
      <c r="C74" s="9"/>
      <c r="D74" s="9"/>
      <c r="E74" s="9"/>
      <c r="F74" s="9"/>
      <c r="G74" s="9"/>
      <c r="H74" s="9"/>
      <c r="I74" s="9"/>
      <c r="K74" s="9"/>
      <c r="L74" s="9"/>
      <c r="M74" s="9"/>
      <c r="N74" s="9"/>
      <c r="O74" s="15"/>
    </row>
    <row r="75" spans="1:15" ht="12.75">
      <c r="A75" s="9"/>
      <c r="B75" s="166"/>
      <c r="C75" s="9"/>
      <c r="D75" s="9"/>
      <c r="E75" s="9"/>
      <c r="F75" s="9"/>
      <c r="G75" s="9"/>
      <c r="H75" s="9"/>
      <c r="I75" s="9"/>
      <c r="K75" s="9"/>
      <c r="L75" s="9"/>
      <c r="M75" s="9"/>
      <c r="N75" s="9"/>
      <c r="O75" s="15"/>
    </row>
    <row r="76" spans="1:15" ht="12.75">
      <c r="A76" s="9"/>
      <c r="B76" s="166"/>
      <c r="C76" s="9"/>
      <c r="D76" s="9"/>
      <c r="E76" s="9"/>
      <c r="F76" s="9"/>
      <c r="G76" s="9"/>
      <c r="H76" s="9"/>
      <c r="I76" s="9"/>
      <c r="K76" s="9"/>
      <c r="L76" s="9"/>
      <c r="M76" s="9"/>
      <c r="N76" s="9"/>
      <c r="O76" s="15"/>
    </row>
    <row r="77" spans="1:15" ht="12.75">
      <c r="A77" s="9"/>
      <c r="B77" s="166"/>
      <c r="C77" s="9"/>
      <c r="D77" s="9"/>
      <c r="E77" s="9"/>
      <c r="F77" s="9"/>
      <c r="G77" s="9"/>
      <c r="H77" s="9"/>
      <c r="I77" s="9"/>
      <c r="K77" s="9"/>
      <c r="L77" s="9"/>
      <c r="M77" s="9"/>
      <c r="N77" s="9"/>
      <c r="O77" s="15"/>
    </row>
    <row r="78" spans="1:15" ht="12.75">
      <c r="A78" s="9"/>
      <c r="B78" s="166"/>
      <c r="C78" s="9"/>
      <c r="D78" s="9"/>
      <c r="E78" s="9"/>
      <c r="F78" s="9"/>
      <c r="G78" s="9"/>
      <c r="H78" s="9"/>
      <c r="I78" s="9"/>
      <c r="K78" s="9"/>
      <c r="L78" s="9"/>
      <c r="M78" s="9"/>
      <c r="N78" s="9"/>
      <c r="O78" s="15"/>
    </row>
    <row r="79" spans="1:15" ht="12.75">
      <c r="A79" s="9"/>
      <c r="B79" s="166"/>
      <c r="C79" s="9"/>
      <c r="D79" s="9"/>
      <c r="E79" s="9"/>
      <c r="F79" s="9"/>
      <c r="G79" s="9"/>
      <c r="H79" s="9"/>
      <c r="I79" s="9"/>
      <c r="K79" s="9"/>
      <c r="L79" s="9"/>
      <c r="M79" s="9"/>
      <c r="N79" s="9"/>
      <c r="O79" s="15"/>
    </row>
    <row r="80" spans="1:15" ht="12.75">
      <c r="A80" s="9"/>
      <c r="B80" s="166"/>
      <c r="C80" s="9"/>
      <c r="D80" s="9"/>
      <c r="E80" s="9"/>
      <c r="F80" s="9"/>
      <c r="G80" s="9"/>
      <c r="H80" s="9"/>
      <c r="I80" s="9"/>
      <c r="K80" s="9"/>
      <c r="L80" s="9"/>
      <c r="M80" s="9"/>
      <c r="N80" s="9"/>
      <c r="O80" s="15"/>
    </row>
    <row r="81" spans="1:15" ht="12.75">
      <c r="A81" s="9"/>
      <c r="B81" s="166"/>
      <c r="C81" s="9"/>
      <c r="D81" s="9"/>
      <c r="E81" s="9"/>
      <c r="F81" s="9"/>
      <c r="G81" s="9"/>
      <c r="H81" s="9"/>
      <c r="I81" s="9"/>
      <c r="K81" s="9"/>
      <c r="L81" s="9"/>
      <c r="M81" s="9"/>
      <c r="N81" s="9"/>
      <c r="O81" s="15"/>
    </row>
    <row r="82" spans="1:15" ht="12.75">
      <c r="A82" s="9"/>
      <c r="B82" s="166"/>
      <c r="C82" s="9"/>
      <c r="D82" s="9"/>
      <c r="E82" s="9"/>
      <c r="F82" s="9"/>
      <c r="G82" s="9"/>
      <c r="H82" s="9"/>
      <c r="I82" s="9"/>
      <c r="K82" s="9"/>
      <c r="L82" s="9"/>
      <c r="M82" s="9"/>
      <c r="N82" s="9"/>
      <c r="O82" s="15"/>
    </row>
    <row r="83" spans="1:15" ht="12.75">
      <c r="A83" s="9"/>
      <c r="B83" s="166"/>
      <c r="C83" s="9"/>
      <c r="D83" s="9"/>
      <c r="E83" s="9"/>
      <c r="F83" s="9"/>
      <c r="G83" s="9"/>
      <c r="H83" s="9"/>
      <c r="I83" s="9"/>
      <c r="K83" s="9"/>
      <c r="L83" s="9"/>
      <c r="M83" s="9"/>
      <c r="N83" s="9"/>
      <c r="O83" s="15"/>
    </row>
    <row r="84" spans="1:15" ht="12.75">
      <c r="A84" s="9"/>
      <c r="B84" s="166"/>
      <c r="C84" s="9"/>
      <c r="D84" s="9"/>
      <c r="E84" s="9"/>
      <c r="F84" s="9"/>
      <c r="G84" s="9"/>
      <c r="H84" s="9"/>
      <c r="I84" s="9"/>
      <c r="K84" s="9"/>
      <c r="L84" s="9"/>
      <c r="M84" s="9"/>
      <c r="N84" s="9"/>
      <c r="O84" s="15"/>
    </row>
    <row r="85" spans="1:15" ht="12.75">
      <c r="A85" s="9"/>
      <c r="B85" s="166"/>
      <c r="C85" s="9"/>
      <c r="D85" s="9"/>
      <c r="E85" s="9"/>
      <c r="F85" s="9"/>
      <c r="G85" s="9"/>
      <c r="H85" s="9"/>
      <c r="I85" s="9"/>
      <c r="K85" s="9"/>
      <c r="L85" s="9"/>
      <c r="M85" s="9"/>
      <c r="N85" s="9"/>
      <c r="O85" s="15"/>
    </row>
    <row r="86" spans="1:15" ht="12.75">
      <c r="A86" s="9"/>
      <c r="B86" s="166"/>
      <c r="C86" s="9"/>
      <c r="D86" s="9"/>
      <c r="E86" s="9"/>
      <c r="F86" s="9"/>
      <c r="G86" s="9"/>
      <c r="H86" s="9"/>
      <c r="I86" s="9"/>
      <c r="K86" s="9"/>
      <c r="L86" s="9"/>
      <c r="M86" s="9"/>
      <c r="N86" s="9"/>
      <c r="O86" s="15"/>
    </row>
    <row r="87" spans="1:15" ht="12.75">
      <c r="A87" s="9"/>
      <c r="B87" s="166"/>
      <c r="C87" s="9"/>
      <c r="D87" s="9"/>
      <c r="E87" s="9"/>
      <c r="F87" s="9"/>
      <c r="G87" s="9"/>
      <c r="H87" s="9"/>
      <c r="I87" s="9"/>
      <c r="K87" s="9"/>
      <c r="L87" s="9"/>
      <c r="M87" s="9"/>
      <c r="N87" s="9"/>
      <c r="O87" s="15"/>
    </row>
    <row r="88" spans="1:15" ht="12.75">
      <c r="A88" s="9"/>
      <c r="B88" s="166"/>
      <c r="C88" s="9"/>
      <c r="D88" s="9"/>
      <c r="E88" s="9"/>
      <c r="F88" s="9"/>
      <c r="G88" s="9"/>
      <c r="H88" s="9"/>
      <c r="I88" s="9"/>
      <c r="K88" s="9"/>
      <c r="L88" s="9"/>
      <c r="M88" s="9"/>
      <c r="N88" s="9"/>
      <c r="O88" s="15"/>
    </row>
    <row r="89" spans="1:15" ht="12.75">
      <c r="A89" s="9"/>
      <c r="B89" s="166"/>
      <c r="C89" s="9"/>
      <c r="D89" s="9"/>
      <c r="E89" s="9"/>
      <c r="F89" s="9"/>
      <c r="G89" s="9"/>
      <c r="H89" s="9"/>
      <c r="I89" s="9"/>
      <c r="K89" s="9"/>
      <c r="L89" s="9"/>
      <c r="M89" s="9"/>
      <c r="N89" s="9"/>
      <c r="O89" s="15"/>
    </row>
    <row r="90" spans="1:15" ht="12.75">
      <c r="A90" s="9"/>
      <c r="B90" s="166"/>
      <c r="C90" s="9"/>
      <c r="D90" s="9"/>
      <c r="E90" s="9"/>
      <c r="F90" s="9"/>
      <c r="G90" s="9"/>
      <c r="H90" s="9"/>
      <c r="I90" s="9"/>
      <c r="K90" s="9"/>
      <c r="L90" s="9"/>
      <c r="M90" s="9"/>
      <c r="N90" s="9"/>
      <c r="O90" s="15"/>
    </row>
    <row r="91" spans="1:15" ht="12.75">
      <c r="A91" s="9"/>
      <c r="B91" s="166"/>
      <c r="C91" s="9"/>
      <c r="D91" s="9"/>
      <c r="E91" s="9"/>
      <c r="F91" s="9"/>
      <c r="G91" s="9"/>
      <c r="H91" s="9"/>
      <c r="I91" s="9"/>
      <c r="K91" s="9"/>
      <c r="L91" s="9"/>
      <c r="M91" s="9"/>
      <c r="N91" s="9"/>
      <c r="O91" s="15"/>
    </row>
    <row r="92" spans="1:15" ht="12.75">
      <c r="A92" s="9"/>
      <c r="B92" s="166"/>
      <c r="C92" s="9"/>
      <c r="D92" s="9"/>
      <c r="E92" s="9"/>
      <c r="F92" s="9"/>
      <c r="G92" s="9"/>
      <c r="H92" s="9"/>
      <c r="I92" s="9"/>
      <c r="K92" s="9"/>
      <c r="L92" s="9"/>
      <c r="M92" s="9"/>
      <c r="N92" s="9"/>
      <c r="O92" s="15"/>
    </row>
    <row r="93" spans="1:15" ht="12.75">
      <c r="A93" s="9"/>
      <c r="B93" s="166"/>
      <c r="C93" s="9"/>
      <c r="D93" s="9"/>
      <c r="E93" s="9"/>
      <c r="F93" s="9"/>
      <c r="G93" s="9"/>
      <c r="H93" s="9"/>
      <c r="I93" s="9"/>
      <c r="K93" s="9"/>
      <c r="L93" s="9"/>
      <c r="M93" s="9"/>
      <c r="N93" s="9"/>
      <c r="O93" s="15"/>
    </row>
    <row r="94" spans="1:15" ht="12.75">
      <c r="A94" s="9"/>
      <c r="B94" s="166"/>
      <c r="C94" s="9"/>
      <c r="D94" s="9"/>
      <c r="E94" s="9"/>
      <c r="F94" s="9"/>
      <c r="G94" s="9"/>
      <c r="H94" s="9"/>
      <c r="I94" s="9"/>
      <c r="K94" s="9"/>
      <c r="L94" s="9"/>
      <c r="M94" s="9"/>
      <c r="N94" s="9"/>
      <c r="O94" s="15"/>
    </row>
    <row r="95" spans="1:15" ht="12.75">
      <c r="A95" s="9"/>
      <c r="B95" s="166"/>
      <c r="C95" s="9"/>
      <c r="D95" s="9"/>
      <c r="E95" s="9"/>
      <c r="F95" s="9"/>
      <c r="G95" s="9"/>
      <c r="H95" s="9"/>
      <c r="I95" s="9"/>
      <c r="K95" s="9"/>
      <c r="L95" s="9"/>
      <c r="M95" s="9"/>
      <c r="N95" s="9"/>
      <c r="O95" s="15"/>
    </row>
    <row r="96" spans="1:15" ht="12.75">
      <c r="A96" s="9"/>
      <c r="B96" s="166"/>
      <c r="C96" s="9"/>
      <c r="D96" s="9"/>
      <c r="E96" s="9"/>
      <c r="F96" s="9"/>
      <c r="G96" s="9"/>
      <c r="H96" s="9"/>
      <c r="I96" s="9"/>
      <c r="K96" s="9"/>
      <c r="L96" s="9"/>
      <c r="M96" s="9"/>
      <c r="N96" s="9"/>
      <c r="O96" s="15"/>
    </row>
    <row r="97" spans="1:15" ht="12.75">
      <c r="A97" s="9"/>
      <c r="B97" s="166"/>
      <c r="C97" s="9"/>
      <c r="D97" s="9"/>
      <c r="E97" s="9"/>
      <c r="F97" s="9"/>
      <c r="G97" s="9"/>
      <c r="H97" s="9"/>
      <c r="I97" s="9"/>
      <c r="K97" s="9"/>
      <c r="L97" s="9"/>
      <c r="M97" s="9"/>
      <c r="N97" s="9"/>
      <c r="O97" s="15"/>
    </row>
    <row r="98" spans="1:15" ht="12.75">
      <c r="A98" s="9"/>
      <c r="B98" s="166"/>
      <c r="C98" s="9"/>
      <c r="D98" s="9"/>
      <c r="E98" s="9"/>
      <c r="F98" s="9"/>
      <c r="G98" s="9"/>
      <c r="H98" s="9"/>
      <c r="I98" s="9"/>
      <c r="K98" s="9"/>
      <c r="L98" s="9"/>
      <c r="M98" s="9"/>
      <c r="N98" s="9"/>
      <c r="O98" s="15"/>
    </row>
    <row r="99" spans="1:15" ht="12.75">
      <c r="A99" s="9"/>
      <c r="B99" s="166"/>
      <c r="C99" s="9"/>
      <c r="D99" s="9"/>
      <c r="E99" s="9"/>
      <c r="F99" s="9"/>
      <c r="G99" s="9"/>
      <c r="H99" s="9"/>
      <c r="I99" s="9"/>
      <c r="K99" s="9"/>
      <c r="L99" s="9"/>
      <c r="M99" s="9"/>
      <c r="N99" s="9"/>
      <c r="O99" s="15"/>
    </row>
    <row r="100" spans="1:15" ht="11.25">
      <c r="A100" s="9"/>
      <c r="B100" s="9"/>
      <c r="C100" s="9"/>
      <c r="D100" s="9"/>
      <c r="E100" s="9"/>
      <c r="F100" s="9"/>
      <c r="G100" s="9"/>
      <c r="H100" s="9"/>
      <c r="I100" s="9"/>
      <c r="K100" s="9"/>
      <c r="L100" s="9"/>
      <c r="M100" s="9"/>
      <c r="N100" s="9"/>
      <c r="O100" s="15"/>
    </row>
    <row r="101" spans="1:15" ht="11.25">
      <c r="A101" s="9"/>
      <c r="B101" s="9"/>
      <c r="C101" s="9"/>
      <c r="D101" s="9"/>
      <c r="E101" s="9"/>
      <c r="F101" s="9"/>
      <c r="G101" s="9"/>
      <c r="H101" s="9"/>
      <c r="I101" s="9"/>
      <c r="K101" s="9"/>
      <c r="L101" s="9"/>
      <c r="M101" s="9"/>
      <c r="N101" s="9"/>
      <c r="O101" s="15"/>
    </row>
    <row r="102" spans="1:15" ht="11.25">
      <c r="A102" s="9"/>
      <c r="B102" s="9"/>
      <c r="C102" s="9"/>
      <c r="D102" s="9"/>
      <c r="E102" s="9"/>
      <c r="F102" s="9"/>
      <c r="G102" s="9"/>
      <c r="H102" s="9"/>
      <c r="I102" s="9"/>
      <c r="K102" s="9"/>
      <c r="L102" s="9"/>
      <c r="M102" s="9"/>
      <c r="N102" s="9"/>
      <c r="O102" s="15"/>
    </row>
    <row r="103" spans="1:15" ht="11.25">
      <c r="A103" s="9"/>
      <c r="B103" s="9"/>
      <c r="C103" s="9"/>
      <c r="D103" s="9"/>
      <c r="E103" s="9"/>
      <c r="F103" s="9"/>
      <c r="G103" s="9"/>
      <c r="H103" s="9"/>
      <c r="I103" s="9"/>
      <c r="K103" s="9"/>
      <c r="L103" s="9"/>
      <c r="M103" s="9"/>
      <c r="N103" s="9"/>
      <c r="O103" s="15"/>
    </row>
    <row r="104" spans="1:15" ht="11.25">
      <c r="A104" s="9"/>
      <c r="B104" s="9"/>
      <c r="C104" s="9"/>
      <c r="D104" s="9"/>
      <c r="E104" s="9"/>
      <c r="F104" s="9"/>
      <c r="G104" s="9"/>
      <c r="H104" s="9"/>
      <c r="I104" s="9"/>
      <c r="K104" s="9"/>
      <c r="L104" s="9"/>
      <c r="M104" s="9"/>
      <c r="N104" s="9"/>
      <c r="O104" s="15"/>
    </row>
  </sheetData>
  <sheetProtection sheet="1" objects="1" scenarios="1"/>
  <dataValidations count="4">
    <dataValidation type="decimal" allowBlank="1" showInputMessage="1" showErrorMessage="1" errorTitle="Error" error="Entrada incorrecta" sqref="B3:B99 I18:I19">
      <formula1>-1000000000000000000000000000000000000000000000000000000000000000000000000000000000000000000000000000</formula1>
      <formula2>1E+99</formula2>
    </dataValidation>
    <dataValidation type="whole" operator="greaterThan" allowBlank="1" showInputMessage="1" showErrorMessage="1" errorTitle="Error" error="Ha de ser un nombre natural" sqref="I20">
      <formula1>0</formula1>
    </dataValidation>
    <dataValidation type="decimal" allowBlank="1" showInputMessage="1" showErrorMessage="1" errorTitle="Error" error="Entrada incorrecta" sqref="N21">
      <formula1>0</formula1>
      <formula2>100</formula2>
    </dataValidation>
    <dataValidation type="decimal" allowBlank="1" showInputMessage="1" showErrorMessage="1" errorTitle="Error" error="Entrada incorrecta" sqref="O21">
      <formula1>H16</formula1>
      <formula2>I16</formula2>
    </dataValidation>
  </dataValidations>
  <printOptions/>
  <pageMargins left="0.75" right="0.75" top="1" bottom="1" header="0.511811024" footer="0.511811024"/>
  <pageSetup horizontalDpi="300" verticalDpi="300" orientation="portrait" paperSize="9" r:id="rId3"/>
  <headerFooter alignWithMargins="0">
    <oddHeader>&amp;C&amp;A</oddHeader>
    <oddFooter>&amp;CPágina 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S205"/>
  <sheetViews>
    <sheetView showGridLines="0" workbookViewId="0" topLeftCell="A1">
      <selection activeCell="B4" sqref="B4"/>
    </sheetView>
  </sheetViews>
  <sheetFormatPr defaultColWidth="11.421875" defaultRowHeight="12.75"/>
  <cols>
    <col min="1" max="1" width="0.9921875" style="123" customWidth="1"/>
    <col min="2" max="3" width="6.7109375" style="123" customWidth="1"/>
    <col min="4" max="4" width="0.5625" style="123" customWidth="1"/>
    <col min="5" max="8" width="7.140625" style="123" customWidth="1"/>
    <col min="9" max="9" width="1.1484375" style="123" customWidth="1"/>
    <col min="10" max="10" width="20.7109375" style="123" customWidth="1"/>
    <col min="11" max="11" width="0.5625" style="123" customWidth="1"/>
    <col min="12" max="12" width="20.140625" style="123" customWidth="1"/>
    <col min="13" max="15" width="3.140625" style="158" customWidth="1"/>
    <col min="16" max="17" width="3.140625" style="147" customWidth="1"/>
    <col min="18" max="18" width="10.00390625" style="147" customWidth="1"/>
    <col min="19" max="19" width="10.00390625" style="149" customWidth="1"/>
    <col min="20" max="16384" width="10.00390625" style="123" customWidth="1"/>
  </cols>
  <sheetData>
    <row r="1" spans="1:19" ht="6.7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45"/>
      <c r="N1" s="145"/>
      <c r="O1" s="145"/>
      <c r="P1" s="145"/>
      <c r="Q1" s="145"/>
      <c r="R1" s="145"/>
      <c r="S1" s="148"/>
    </row>
    <row r="2" spans="1:19" ht="11.25">
      <c r="A2" s="122"/>
      <c r="B2" s="124" t="s">
        <v>0</v>
      </c>
      <c r="C2" s="124"/>
      <c r="D2" s="125"/>
      <c r="E2" s="125"/>
      <c r="F2" s="125"/>
      <c r="G2" s="126" t="str">
        <f>B3</f>
        <v>X</v>
      </c>
      <c r="H2" s="126" t="str">
        <f>C3</f>
        <v>Y</v>
      </c>
      <c r="I2" s="122"/>
      <c r="J2" s="122"/>
      <c r="K2" s="122"/>
      <c r="L2" s="122"/>
      <c r="M2" s="145"/>
      <c r="N2" s="145"/>
      <c r="O2" s="145"/>
      <c r="P2" s="145"/>
      <c r="Q2" s="145"/>
      <c r="R2" s="145"/>
      <c r="S2" s="148"/>
    </row>
    <row r="3" spans="1:19" ht="11.25">
      <c r="A3" s="122"/>
      <c r="B3" s="126" t="s">
        <v>22</v>
      </c>
      <c r="C3" s="126" t="s">
        <v>23</v>
      </c>
      <c r="D3" s="125"/>
      <c r="E3" s="127" t="s">
        <v>17</v>
      </c>
      <c r="F3" s="128"/>
      <c r="G3" s="129">
        <f>IF(OR(G6="?",G6=0),"",AVERAGE(B4:B203))</f>
      </c>
      <c r="H3" s="129">
        <f>IF(OR(G6="?",G6=0),"",AVERAGE(C4:C203))</f>
      </c>
      <c r="I3" s="122"/>
      <c r="J3" s="122"/>
      <c r="K3" s="122"/>
      <c r="L3" s="122"/>
      <c r="M3" s="145"/>
      <c r="N3" s="145"/>
      <c r="O3" s="145"/>
      <c r="P3" s="145"/>
      <c r="Q3" s="145"/>
      <c r="R3" s="145"/>
      <c r="S3" s="148"/>
    </row>
    <row r="4" spans="1:19" ht="11.25">
      <c r="A4" s="122"/>
      <c r="B4" s="177"/>
      <c r="C4" s="177"/>
      <c r="D4" s="125"/>
      <c r="E4" s="130" t="s">
        <v>4</v>
      </c>
      <c r="F4" s="130"/>
      <c r="G4" s="129">
        <f>IF(OR(G6="?",G6=0),"",STDEVP(B4:B203))</f>
      </c>
      <c r="H4" s="129">
        <f>IF(OR(G6="?",G6=0),"",STDEVP(C4:C203))</f>
      </c>
      <c r="I4" s="122"/>
      <c r="J4" s="122"/>
      <c r="K4" s="122"/>
      <c r="L4" s="122"/>
      <c r="M4" s="145"/>
      <c r="N4" s="145"/>
      <c r="O4" s="145"/>
      <c r="P4" s="145"/>
      <c r="Q4" s="145"/>
      <c r="R4" s="145"/>
      <c r="S4" s="148"/>
    </row>
    <row r="5" spans="1:19" ht="11.25">
      <c r="A5" s="122"/>
      <c r="B5" s="177"/>
      <c r="C5" s="177"/>
      <c r="D5" s="125"/>
      <c r="E5" s="125"/>
      <c r="F5" s="125"/>
      <c r="G5" s="125"/>
      <c r="H5" s="125"/>
      <c r="I5" s="122"/>
      <c r="J5" s="122"/>
      <c r="K5" s="122"/>
      <c r="L5" s="122"/>
      <c r="M5" s="145"/>
      <c r="N5" s="145"/>
      <c r="O5" s="145"/>
      <c r="P5" s="145"/>
      <c r="Q5" s="145"/>
      <c r="R5" s="145"/>
      <c r="S5" s="148"/>
    </row>
    <row r="6" spans="1:19" ht="11.25">
      <c r="A6" s="122"/>
      <c r="B6" s="177"/>
      <c r="C6" s="177"/>
      <c r="D6" s="125"/>
      <c r="E6" s="127" t="s">
        <v>24</v>
      </c>
      <c r="F6" s="128"/>
      <c r="G6" s="129">
        <f>IF(COUNT(C4:C203)=COUNT(B4:B203),COUNT(B4:B203),"?")</f>
        <v>0</v>
      </c>
      <c r="H6" s="125"/>
      <c r="I6" s="122"/>
      <c r="J6" s="122"/>
      <c r="K6" s="122"/>
      <c r="L6" s="122"/>
      <c r="M6" s="145"/>
      <c r="N6" s="145"/>
      <c r="O6" s="145"/>
      <c r="P6" s="145"/>
      <c r="Q6" s="145"/>
      <c r="R6" s="145"/>
      <c r="S6" s="148"/>
    </row>
    <row r="7" spans="1:19" ht="11.25">
      <c r="A7" s="122"/>
      <c r="B7" s="177"/>
      <c r="C7" s="177"/>
      <c r="D7" s="125"/>
      <c r="E7" s="127" t="s">
        <v>25</v>
      </c>
      <c r="F7" s="128"/>
      <c r="G7" s="129">
        <f>IF(OR(G6="?",G6=0),"",COVAR(B4:B203,C4:C203))</f>
      </c>
      <c r="H7" s="125"/>
      <c r="I7" s="122"/>
      <c r="J7" s="122"/>
      <c r="K7" s="122"/>
      <c r="L7" s="122"/>
      <c r="M7" s="145"/>
      <c r="N7" s="145"/>
      <c r="O7" s="145"/>
      <c r="P7" s="145"/>
      <c r="Q7" s="145"/>
      <c r="R7" s="145"/>
      <c r="S7" s="148"/>
    </row>
    <row r="8" spans="1:19" ht="11.25">
      <c r="A8" s="122"/>
      <c r="B8" s="177"/>
      <c r="C8" s="177"/>
      <c r="D8" s="125"/>
      <c r="E8" s="127" t="s">
        <v>26</v>
      </c>
      <c r="F8" s="128"/>
      <c r="G8" s="129">
        <f>IF(OR(G6="?",G6&lt;2,G4=0,H4=0),"",PEARSON(B4:B203,C4:C203))</f>
      </c>
      <c r="H8" s="125"/>
      <c r="I8" s="122"/>
      <c r="J8" s="122"/>
      <c r="K8" s="122"/>
      <c r="L8" s="122"/>
      <c r="M8" s="145"/>
      <c r="N8" s="145"/>
      <c r="O8" s="145"/>
      <c r="P8" s="145"/>
      <c r="Q8" s="145"/>
      <c r="R8" s="145"/>
      <c r="S8" s="148"/>
    </row>
    <row r="9" spans="1:19" ht="11.25">
      <c r="A9" s="122"/>
      <c r="B9" s="177"/>
      <c r="C9" s="177"/>
      <c r="D9" s="125"/>
      <c r="E9" s="125"/>
      <c r="F9" s="125"/>
      <c r="G9" s="125"/>
      <c r="H9" s="125"/>
      <c r="I9" s="122"/>
      <c r="J9" s="122"/>
      <c r="K9" s="122"/>
      <c r="L9" s="122"/>
      <c r="M9" s="145"/>
      <c r="N9" s="145">
        <f>IF(OR(G6="?",G6=0),"",SLOPE(C4:C203,B4:B203))</f>
      </c>
      <c r="O9" s="145">
        <f>IF(OR(G6="?",G6=0),"",SLOPE(B4:B203,C4:C203))</f>
      </c>
      <c r="P9" s="145"/>
      <c r="Q9" s="145"/>
      <c r="R9" s="145"/>
      <c r="S9" s="148"/>
    </row>
    <row r="10" spans="1:19" ht="11.25">
      <c r="A10" s="122"/>
      <c r="B10" s="177"/>
      <c r="C10" s="177"/>
      <c r="D10" s="125"/>
      <c r="E10" s="131" t="s">
        <v>27</v>
      </c>
      <c r="F10" s="132"/>
      <c r="G10" s="133"/>
      <c r="H10" s="125"/>
      <c r="I10" s="122"/>
      <c r="J10" s="122"/>
      <c r="K10" s="122"/>
      <c r="L10" s="122"/>
      <c r="M10" s="145"/>
      <c r="N10" s="145">
        <f>IF(OR(G6="?",G6=0),"",INTERCEPT(C4:C203,B4:B203))</f>
      </c>
      <c r="O10" s="145">
        <f>IF(OR(G6="?",G6=0),"",INTERCEPT(B4:B203,C4:C203))</f>
      </c>
      <c r="P10" s="145"/>
      <c r="Q10" s="145"/>
      <c r="R10" s="145"/>
      <c r="S10" s="148"/>
    </row>
    <row r="11" spans="1:19" ht="12.75">
      <c r="A11" s="122"/>
      <c r="B11" s="177"/>
      <c r="C11" s="177"/>
      <c r="D11" s="125"/>
      <c r="E11" s="103"/>
      <c r="F11" s="134"/>
      <c r="G11" s="134"/>
      <c r="H11" s="125"/>
      <c r="I11" s="122"/>
      <c r="J11" s="122"/>
      <c r="K11" s="122"/>
      <c r="L11" s="122"/>
      <c r="M11" s="145"/>
      <c r="N11" s="145"/>
      <c r="O11" s="145"/>
      <c r="P11" s="145"/>
      <c r="Q11" s="145"/>
      <c r="R11" s="145"/>
      <c r="S11" s="148"/>
    </row>
    <row r="12" spans="1:19" ht="12.75">
      <c r="A12" s="122"/>
      <c r="B12" s="177"/>
      <c r="C12" s="177"/>
      <c r="D12" s="125"/>
      <c r="E12" s="134"/>
      <c r="F12" s="134"/>
      <c r="G12" s="134"/>
      <c r="H12" s="125"/>
      <c r="I12" s="122"/>
      <c r="J12" s="122"/>
      <c r="K12" s="122"/>
      <c r="L12" s="122"/>
      <c r="M12" s="145"/>
      <c r="N12" s="145">
        <f>IF(OR(G6="?",G6=0),"",MIN(B$4:B$203)*0.9)</f>
      </c>
      <c r="O12" s="145">
        <f>IF(AND(ISNUMBER(N12),OR(N$19=2,N$19=4)),N$9*N12+N$10,"")</f>
      </c>
      <c r="P12" s="145">
        <f>IF(AND(ISNUMBER(N12),OR(N19=3,N19=4)),(N12-O$10)/O$9,"")</f>
      </c>
      <c r="Q12" s="145"/>
      <c r="R12" s="145"/>
      <c r="S12" s="148"/>
    </row>
    <row r="13" spans="1:19" ht="11.25">
      <c r="A13" s="122"/>
      <c r="B13" s="177"/>
      <c r="C13" s="177"/>
      <c r="D13" s="125"/>
      <c r="E13" s="135" t="s">
        <v>28</v>
      </c>
      <c r="F13" s="136"/>
      <c r="G13" s="135"/>
      <c r="H13" s="136"/>
      <c r="I13" s="122"/>
      <c r="J13" s="122"/>
      <c r="K13" s="122"/>
      <c r="L13" s="122"/>
      <c r="M13" s="145"/>
      <c r="N13" s="145">
        <f>IF(OR(G6="?",G6=0),"",MAX(B$4:B$203)*1.1)</f>
      </c>
      <c r="O13" s="145">
        <f>IF(AND(ISNUMBER(N13),OR(N$19=2,N$19=4)),N$9*N13+N$10,"")</f>
      </c>
      <c r="P13" s="145">
        <f>IF(AND(ISNUMBER(N13),OR(N19=3,N19=4)),(N13-O$10)/O$9,"")</f>
      </c>
      <c r="Q13" s="145"/>
      <c r="R13" s="145"/>
      <c r="S13" s="148"/>
    </row>
    <row r="14" spans="1:19" ht="11.25">
      <c r="A14" s="122"/>
      <c r="B14" s="177"/>
      <c r="C14" s="177"/>
      <c r="D14" s="125"/>
      <c r="E14" s="126" t="s">
        <v>22</v>
      </c>
      <c r="F14" s="126" t="s">
        <v>29</v>
      </c>
      <c r="G14" s="126" t="s">
        <v>23</v>
      </c>
      <c r="H14" s="126" t="s">
        <v>30</v>
      </c>
      <c r="I14" s="122"/>
      <c r="J14" s="122"/>
      <c r="K14" s="122"/>
      <c r="L14" s="122"/>
      <c r="M14" s="145"/>
      <c r="N14" s="145">
        <f>IF(OR(G6="?",G6=0),"",MIN(C$4:C$203)*0.9)</f>
      </c>
      <c r="O14" s="145"/>
      <c r="P14" s="145">
        <f>IF($E$11=1,$G$3,"")</f>
      </c>
      <c r="Q14" s="145">
        <f>IF($E$11=1,0,"")</f>
      </c>
      <c r="R14" s="145"/>
      <c r="S14" s="148"/>
    </row>
    <row r="15" spans="1:19" ht="11.25">
      <c r="A15" s="122"/>
      <c r="B15" s="177"/>
      <c r="C15" s="177"/>
      <c r="D15" s="125"/>
      <c r="E15" s="10"/>
      <c r="F15" s="129">
        <f>IF(AND(ISNUMBER(E15),OR(N$19=2,N$19=4)),FORECAST(E15,C$4:C$203,B$4:B$203),"")</f>
      </c>
      <c r="G15" s="10"/>
      <c r="H15" s="129">
        <f>IF(AND(ISNUMBER(G15),OR(N$19=3,N$19=4)),FORECAST(G15,B$4:B$203,C$4:C$203),"")</f>
      </c>
      <c r="I15" s="122"/>
      <c r="J15" s="122"/>
      <c r="K15" s="122"/>
      <c r="L15" s="122"/>
      <c r="M15" s="145"/>
      <c r="N15" s="145">
        <f>IF(OR(G6="?",G6=0),"",MAX(C$4:C$203)*1.1)</f>
      </c>
      <c r="O15" s="145"/>
      <c r="P15" s="145">
        <f>IF($E$11=1,$G$3,"")</f>
      </c>
      <c r="Q15" s="145">
        <f>IF($E$11=1,MAX(N15,2*H3),"")</f>
      </c>
      <c r="R15" s="145"/>
      <c r="S15" s="148"/>
    </row>
    <row r="16" spans="1:19" ht="11.25">
      <c r="A16" s="122"/>
      <c r="B16" s="177"/>
      <c r="C16" s="177"/>
      <c r="D16" s="125"/>
      <c r="E16" s="10"/>
      <c r="F16" s="129">
        <f>IF(AND(ISNUMBER(E16),OR(N$19=2,N$19=4)),FORECAST(E16,C$4:C$203,B$4:B$203),"")</f>
      </c>
      <c r="G16" s="10"/>
      <c r="H16" s="129">
        <f>IF(AND(ISNUMBER(G16),OR(N$19=3,N$19=4)),FORECAST(G16,B$4:B$203,C$4:C$203),"")</f>
      </c>
      <c r="I16" s="122"/>
      <c r="J16" s="122"/>
      <c r="K16" s="122"/>
      <c r="L16" s="122"/>
      <c r="M16" s="145"/>
      <c r="N16" s="145">
        <f>IF(N12="","",INT(N12))</f>
      </c>
      <c r="O16" s="145">
        <f>IF(N13="","",1+INT(N13))</f>
      </c>
      <c r="P16" s="145">
        <f>IF($E$11=1,0,"")</f>
      </c>
      <c r="Q16" s="145">
        <f>IF($E$11=1,$H$3,"")</f>
      </c>
      <c r="R16" s="145"/>
      <c r="S16" s="148"/>
    </row>
    <row r="17" spans="1:19" ht="11.25">
      <c r="A17" s="122"/>
      <c r="B17" s="177"/>
      <c r="C17" s="177"/>
      <c r="D17" s="125"/>
      <c r="E17" s="10"/>
      <c r="F17" s="129">
        <f>IF(AND(ISNUMBER(E17),OR(N$19=2,N$19=4)),FORECAST(E17,C$4:C$203,B$4:B$203),"")</f>
      </c>
      <c r="G17" s="10"/>
      <c r="H17" s="129">
        <f>IF(AND(ISNUMBER(G17),OR(N$19=3,N$19=4)),FORECAST(G17,B$4:B$203,C$4:C$203),"")</f>
      </c>
      <c r="I17" s="122">
        <f>IF(H15="",0,H15)</f>
        <v>0</v>
      </c>
      <c r="J17" s="122"/>
      <c r="K17" s="122"/>
      <c r="L17" s="122"/>
      <c r="M17" s="145"/>
      <c r="N17" s="145">
        <f>IF(N14="","",INT(N14))</f>
      </c>
      <c r="O17" s="145">
        <f>IF(N15="","",INT(N15)+1)</f>
      </c>
      <c r="P17" s="145">
        <f>IF($E$11=1,MAX(N13,2*G3),"")</f>
      </c>
      <c r="Q17" s="145">
        <f>IF($E$11=1,$H$3,"")</f>
      </c>
      <c r="R17" s="145"/>
      <c r="S17" s="148"/>
    </row>
    <row r="18" spans="1:19" ht="11.25">
      <c r="A18" s="122"/>
      <c r="B18" s="177"/>
      <c r="C18" s="177"/>
      <c r="D18" s="125"/>
      <c r="E18" s="10"/>
      <c r="F18" s="129">
        <f>IF(AND(ISNUMBER(E18),OR(N$19=2,N$19=4)),FORECAST(E18,C$4:C$203,B$4:B$203),"")</f>
      </c>
      <c r="G18" s="10"/>
      <c r="H18" s="129">
        <f>IF(AND(ISNUMBER(G18),OR(N$19=3,N$19=4)),FORECAST(G18,B$4:B$203,C$4:C$203),"")</f>
      </c>
      <c r="I18" s="122">
        <f>IF(H16="",0,H16)</f>
        <v>0</v>
      </c>
      <c r="J18" s="122"/>
      <c r="K18" s="122"/>
      <c r="L18" s="122"/>
      <c r="M18" s="145"/>
      <c r="N18" s="145"/>
      <c r="O18" s="145"/>
      <c r="P18" s="145"/>
      <c r="Q18" s="145"/>
      <c r="R18" s="145"/>
      <c r="S18" s="148"/>
    </row>
    <row r="19" spans="1:19" ht="11.25">
      <c r="A19" s="122"/>
      <c r="B19" s="177"/>
      <c r="C19" s="177"/>
      <c r="D19" s="125"/>
      <c r="E19" s="10"/>
      <c r="F19" s="129">
        <f>IF(AND(ISNUMBER(E19),OR(N$19=2,N$19=4)),FORECAST(E19,C$4:C$203,B$4:B$203),"")</f>
      </c>
      <c r="G19" s="10"/>
      <c r="H19" s="129">
        <f>IF(AND(ISNUMBER(G19),OR(N$19=3,N$19=4)),FORECAST(G19,B$4:B$203,C$4:C$203),"")</f>
      </c>
      <c r="I19" s="122">
        <f>IF(H17="",0,H17)</f>
        <v>0</v>
      </c>
      <c r="J19" s="137">
        <f>IF(OR(G6&lt;2,G6="?",N19=1,N19=3,N19=0),"","y = "&amp;FIXED(N9,4)&amp;"x "&amp;IF(N10&gt;=0,"+ ","- ")&amp;FIXED(ABS(N10),4))</f>
      </c>
      <c r="K19" s="122"/>
      <c r="L19" s="138">
        <f>IF(OR(G6&lt;2,G6="?",N19=1,N19=2,N19=0),"","x = "&amp;FIXED(O9,4)&amp;"y "&amp;IF(O10&gt;=0,"+ ","- ")&amp;FIXED(ABS(O10),4))</f>
      </c>
      <c r="M19" s="145"/>
      <c r="N19" s="146">
        <v>1</v>
      </c>
      <c r="O19" s="146"/>
      <c r="P19" s="146"/>
      <c r="Q19" s="146"/>
      <c r="R19" s="146"/>
      <c r="S19" s="148"/>
    </row>
    <row r="20" spans="1:19" ht="11.25">
      <c r="A20" s="122"/>
      <c r="B20" s="177"/>
      <c r="C20" s="177"/>
      <c r="D20" s="122"/>
      <c r="E20" s="122"/>
      <c r="F20" s="122"/>
      <c r="G20" s="122"/>
      <c r="H20" s="122"/>
      <c r="I20" s="122">
        <f>IF(H18="",0,H18)</f>
        <v>0</v>
      </c>
      <c r="J20" s="122"/>
      <c r="K20" s="122"/>
      <c r="L20" s="122"/>
      <c r="M20" s="145"/>
      <c r="N20" s="157" t="s">
        <v>77</v>
      </c>
      <c r="O20" s="157"/>
      <c r="P20" s="146"/>
      <c r="Q20" s="146"/>
      <c r="R20" s="146"/>
      <c r="S20" s="148"/>
    </row>
    <row r="21" spans="1:19" ht="11.25">
      <c r="A21" s="122"/>
      <c r="B21" s="177"/>
      <c r="C21" s="177"/>
      <c r="D21" s="122"/>
      <c r="E21" s="139"/>
      <c r="F21" s="140" t="s">
        <v>53</v>
      </c>
      <c r="G21" s="140" t="s">
        <v>54</v>
      </c>
      <c r="H21" s="122"/>
      <c r="I21" s="122">
        <f>IF(H19="",0,H19)</f>
        <v>0</v>
      </c>
      <c r="J21" s="122"/>
      <c r="K21" s="122"/>
      <c r="L21" s="122"/>
      <c r="M21" s="145"/>
      <c r="N21" s="157" t="s">
        <v>31</v>
      </c>
      <c r="O21" s="157"/>
      <c r="P21" s="146"/>
      <c r="Q21" s="146"/>
      <c r="R21" s="146"/>
      <c r="S21" s="148"/>
    </row>
    <row r="22" spans="1:19" ht="11.25">
      <c r="A22" s="122"/>
      <c r="B22" s="177"/>
      <c r="C22" s="177"/>
      <c r="D22" s="122"/>
      <c r="E22" s="140" t="s">
        <v>9</v>
      </c>
      <c r="F22" s="173"/>
      <c r="G22" s="173"/>
      <c r="H22" s="122"/>
      <c r="I22" s="122"/>
      <c r="J22" s="122"/>
      <c r="K22" s="122"/>
      <c r="L22" s="122"/>
      <c r="M22" s="145"/>
      <c r="N22" s="157" t="s">
        <v>32</v>
      </c>
      <c r="O22" s="157"/>
      <c r="P22" s="146"/>
      <c r="Q22" s="146"/>
      <c r="R22" s="146"/>
      <c r="S22" s="148"/>
    </row>
    <row r="23" spans="1:19" ht="11.25">
      <c r="A23" s="122"/>
      <c r="B23" s="177"/>
      <c r="C23" s="177"/>
      <c r="D23" s="122"/>
      <c r="E23" s="140" t="s">
        <v>10</v>
      </c>
      <c r="F23" s="173"/>
      <c r="G23" s="173"/>
      <c r="H23" s="122"/>
      <c r="I23" s="122"/>
      <c r="J23" s="122"/>
      <c r="K23" s="122"/>
      <c r="L23" s="122"/>
      <c r="M23" s="145"/>
      <c r="N23" s="157" t="s">
        <v>78</v>
      </c>
      <c r="O23" s="157"/>
      <c r="P23" s="146"/>
      <c r="Q23" s="146"/>
      <c r="R23" s="146"/>
      <c r="S23" s="148"/>
    </row>
    <row r="24" spans="1:19" ht="11.25">
      <c r="A24" s="122"/>
      <c r="B24" s="177"/>
      <c r="C24" s="177"/>
      <c r="D24" s="122"/>
      <c r="E24" s="140" t="s">
        <v>49</v>
      </c>
      <c r="F24" s="173"/>
      <c r="G24" s="173"/>
      <c r="H24" s="122"/>
      <c r="I24" s="122"/>
      <c r="J24" s="122"/>
      <c r="K24" s="122"/>
      <c r="L24" s="122"/>
      <c r="M24" s="145"/>
      <c r="N24" s="145"/>
      <c r="O24" s="145"/>
      <c r="P24" s="145"/>
      <c r="Q24" s="145"/>
      <c r="R24" s="145"/>
      <c r="S24" s="148"/>
    </row>
    <row r="25" spans="1:19" ht="11.25">
      <c r="A25" s="122"/>
      <c r="B25" s="177"/>
      <c r="C25" s="177"/>
      <c r="D25" s="122"/>
      <c r="E25" s="122"/>
      <c r="F25" s="122"/>
      <c r="G25" s="122">
        <f aca="true" t="shared" si="0" ref="G25:G45">IF(AND(ISNUMBER(E25),J$19&lt;&gt;" "),FORECAST(E25,C$4:C$203,B$4:B$203),"")</f>
      </c>
      <c r="H25" s="122"/>
      <c r="I25" s="122"/>
      <c r="J25" s="122">
        <f aca="true" t="shared" si="1" ref="J25:J45">IF(AND(ISNUMBER(H25),L$19&lt;&gt;" "),FORECAST(H25,B$4:B$203,C$4:C$203),"")</f>
      </c>
      <c r="K25" s="122"/>
      <c r="L25" s="122"/>
      <c r="M25" s="145"/>
      <c r="N25" s="145"/>
      <c r="O25" s="145"/>
      <c r="P25" s="145"/>
      <c r="Q25" s="145"/>
      <c r="R25" s="145"/>
      <c r="S25" s="148"/>
    </row>
    <row r="26" spans="1:19" ht="11.25">
      <c r="A26" s="122"/>
      <c r="B26" s="177"/>
      <c r="C26" s="177"/>
      <c r="D26" s="122"/>
      <c r="E26" s="122"/>
      <c r="F26" s="122"/>
      <c r="G26" s="122">
        <f t="shared" si="0"/>
      </c>
      <c r="H26" s="122"/>
      <c r="I26" s="122"/>
      <c r="J26" s="122">
        <f t="shared" si="1"/>
      </c>
      <c r="K26" s="122"/>
      <c r="L26" s="122"/>
      <c r="M26" s="145"/>
      <c r="N26" s="145"/>
      <c r="O26" s="145"/>
      <c r="P26" s="145"/>
      <c r="Q26" s="145"/>
      <c r="R26" s="145"/>
      <c r="S26" s="148"/>
    </row>
    <row r="27" spans="1:19" ht="11.25">
      <c r="A27" s="122"/>
      <c r="B27" s="177"/>
      <c r="C27" s="177"/>
      <c r="D27" s="122"/>
      <c r="E27" s="122"/>
      <c r="F27" s="122"/>
      <c r="G27" s="122">
        <f t="shared" si="0"/>
      </c>
      <c r="H27" s="122"/>
      <c r="I27" s="122"/>
      <c r="J27" s="122">
        <f t="shared" si="1"/>
      </c>
      <c r="K27" s="122"/>
      <c r="L27" s="122"/>
      <c r="M27" s="145"/>
      <c r="N27" s="145"/>
      <c r="O27" s="145"/>
      <c r="P27" s="145"/>
      <c r="Q27" s="145"/>
      <c r="R27" s="145"/>
      <c r="S27" s="148"/>
    </row>
    <row r="28" spans="1:19" ht="11.25">
      <c r="A28" s="122"/>
      <c r="B28" s="177"/>
      <c r="C28" s="177"/>
      <c r="D28" s="122"/>
      <c r="E28" s="122"/>
      <c r="F28" s="122"/>
      <c r="G28" s="122">
        <f t="shared" si="0"/>
      </c>
      <c r="H28" s="122"/>
      <c r="I28" s="122"/>
      <c r="J28" s="122">
        <f t="shared" si="1"/>
      </c>
      <c r="K28" s="122"/>
      <c r="L28" s="122"/>
      <c r="M28" s="145"/>
      <c r="N28" s="145"/>
      <c r="O28" s="145"/>
      <c r="P28" s="145"/>
      <c r="Q28" s="145"/>
      <c r="R28" s="145"/>
      <c r="S28" s="148"/>
    </row>
    <row r="29" spans="1:19" ht="11.25">
      <c r="A29" s="122"/>
      <c r="B29" s="177"/>
      <c r="C29" s="177"/>
      <c r="D29" s="122"/>
      <c r="E29" s="122"/>
      <c r="F29" s="122"/>
      <c r="G29" s="122">
        <f t="shared" si="0"/>
      </c>
      <c r="H29" s="122"/>
      <c r="I29" s="122"/>
      <c r="J29" s="122">
        <f t="shared" si="1"/>
      </c>
      <c r="K29" s="122"/>
      <c r="L29" s="122"/>
      <c r="M29" s="145"/>
      <c r="N29" s="145"/>
      <c r="O29" s="145"/>
      <c r="P29" s="145"/>
      <c r="Q29" s="145"/>
      <c r="R29" s="145"/>
      <c r="S29" s="148"/>
    </row>
    <row r="30" spans="1:19" ht="11.25">
      <c r="A30" s="122"/>
      <c r="B30" s="177"/>
      <c r="C30" s="177"/>
      <c r="D30" s="122"/>
      <c r="E30" s="122"/>
      <c r="F30" s="122"/>
      <c r="G30" s="122">
        <f t="shared" si="0"/>
      </c>
      <c r="H30" s="122"/>
      <c r="I30" s="122"/>
      <c r="J30" s="122">
        <f t="shared" si="1"/>
      </c>
      <c r="K30" s="122"/>
      <c r="L30" s="122"/>
      <c r="M30" s="145"/>
      <c r="N30" s="145"/>
      <c r="O30" s="145"/>
      <c r="P30" s="145"/>
      <c r="Q30" s="145"/>
      <c r="R30" s="145"/>
      <c r="S30" s="148"/>
    </row>
    <row r="31" spans="1:19" ht="11.25">
      <c r="A31" s="122"/>
      <c r="B31" s="177"/>
      <c r="C31" s="177"/>
      <c r="D31" s="122"/>
      <c r="E31" s="122"/>
      <c r="F31" s="122"/>
      <c r="G31" s="122">
        <f t="shared" si="0"/>
      </c>
      <c r="H31" s="122"/>
      <c r="I31" s="122"/>
      <c r="J31" s="122">
        <f t="shared" si="1"/>
      </c>
      <c r="K31" s="122"/>
      <c r="L31" s="122"/>
      <c r="M31" s="145"/>
      <c r="N31" s="145"/>
      <c r="O31" s="145"/>
      <c r="P31" s="145"/>
      <c r="Q31" s="145"/>
      <c r="R31" s="145"/>
      <c r="S31" s="148"/>
    </row>
    <row r="32" spans="1:19" ht="11.25">
      <c r="A32" s="122"/>
      <c r="B32" s="177"/>
      <c r="C32" s="177"/>
      <c r="D32" s="122"/>
      <c r="E32" s="122"/>
      <c r="F32" s="122"/>
      <c r="G32" s="122">
        <f t="shared" si="0"/>
      </c>
      <c r="H32" s="122"/>
      <c r="I32" s="122"/>
      <c r="J32" s="122">
        <f t="shared" si="1"/>
      </c>
      <c r="K32" s="122"/>
      <c r="L32" s="122"/>
      <c r="M32" s="145"/>
      <c r="N32" s="145"/>
      <c r="O32" s="145"/>
      <c r="P32" s="145"/>
      <c r="Q32" s="145"/>
      <c r="R32" s="145"/>
      <c r="S32" s="148"/>
    </row>
    <row r="33" spans="1:19" ht="11.25">
      <c r="A33" s="122"/>
      <c r="B33" s="141"/>
      <c r="C33" s="141"/>
      <c r="D33" s="122"/>
      <c r="E33" s="122"/>
      <c r="F33" s="122"/>
      <c r="G33" s="122">
        <f t="shared" si="0"/>
      </c>
      <c r="H33" s="122"/>
      <c r="I33" s="122"/>
      <c r="J33" s="122">
        <f t="shared" si="1"/>
      </c>
      <c r="K33" s="122"/>
      <c r="L33" s="122"/>
      <c r="M33" s="145"/>
      <c r="N33" s="145"/>
      <c r="O33" s="145"/>
      <c r="P33" s="145"/>
      <c r="Q33" s="145"/>
      <c r="R33" s="145"/>
      <c r="S33" s="148"/>
    </row>
    <row r="34" spans="1:19" ht="11.25">
      <c r="A34" s="122"/>
      <c r="B34" s="141"/>
      <c r="C34" s="141"/>
      <c r="D34" s="122"/>
      <c r="E34" s="122"/>
      <c r="F34" s="122"/>
      <c r="G34" s="122">
        <f t="shared" si="0"/>
      </c>
      <c r="H34" s="122"/>
      <c r="I34" s="122"/>
      <c r="J34" s="122">
        <f t="shared" si="1"/>
      </c>
      <c r="K34" s="122"/>
      <c r="L34" s="122"/>
      <c r="M34" s="145"/>
      <c r="N34" s="145"/>
      <c r="O34" s="145"/>
      <c r="P34" s="145"/>
      <c r="Q34" s="145"/>
      <c r="R34" s="145"/>
      <c r="S34" s="148"/>
    </row>
    <row r="35" spans="1:19" ht="11.25">
      <c r="A35" s="122"/>
      <c r="B35" s="141"/>
      <c r="C35" s="141"/>
      <c r="D35" s="122"/>
      <c r="E35" s="122"/>
      <c r="F35" s="122"/>
      <c r="G35" s="122">
        <f t="shared" si="0"/>
      </c>
      <c r="H35" s="122"/>
      <c r="I35" s="122"/>
      <c r="J35" s="122">
        <f t="shared" si="1"/>
      </c>
      <c r="K35" s="122"/>
      <c r="L35" s="122"/>
      <c r="M35" s="145"/>
      <c r="N35" s="145"/>
      <c r="O35" s="145"/>
      <c r="P35" s="145"/>
      <c r="Q35" s="145"/>
      <c r="R35" s="145"/>
      <c r="S35" s="148"/>
    </row>
    <row r="36" spans="1:19" ht="11.25">
      <c r="A36" s="122"/>
      <c r="B36" s="141"/>
      <c r="C36" s="141"/>
      <c r="D36" s="122"/>
      <c r="E36" s="122"/>
      <c r="F36" s="122"/>
      <c r="G36" s="122">
        <f t="shared" si="0"/>
      </c>
      <c r="H36" s="122"/>
      <c r="I36" s="122"/>
      <c r="J36" s="122">
        <f t="shared" si="1"/>
      </c>
      <c r="K36" s="122"/>
      <c r="L36" s="122"/>
      <c r="M36" s="145"/>
      <c r="N36" s="145"/>
      <c r="O36" s="145"/>
      <c r="P36" s="145"/>
      <c r="Q36" s="145"/>
      <c r="R36" s="145"/>
      <c r="S36" s="148"/>
    </row>
    <row r="37" spans="1:19" ht="11.25">
      <c r="A37" s="122"/>
      <c r="B37" s="141"/>
      <c r="C37" s="141"/>
      <c r="D37" s="122"/>
      <c r="E37" s="122"/>
      <c r="F37" s="122"/>
      <c r="G37" s="122">
        <f t="shared" si="0"/>
      </c>
      <c r="H37" s="122"/>
      <c r="I37" s="122"/>
      <c r="J37" s="122">
        <f t="shared" si="1"/>
      </c>
      <c r="K37" s="122"/>
      <c r="L37" s="122"/>
      <c r="M37" s="145"/>
      <c r="N37" s="145"/>
      <c r="O37" s="145"/>
      <c r="P37" s="145"/>
      <c r="Q37" s="145"/>
      <c r="R37" s="145"/>
      <c r="S37" s="148"/>
    </row>
    <row r="38" spans="1:19" ht="11.25">
      <c r="A38" s="122"/>
      <c r="B38" s="141"/>
      <c r="C38" s="141"/>
      <c r="D38" s="122"/>
      <c r="E38" s="122"/>
      <c r="F38" s="122"/>
      <c r="G38" s="122">
        <f t="shared" si="0"/>
      </c>
      <c r="H38" s="122"/>
      <c r="I38" s="122"/>
      <c r="J38" s="122">
        <f t="shared" si="1"/>
      </c>
      <c r="K38" s="122"/>
      <c r="L38" s="122"/>
      <c r="M38" s="145"/>
      <c r="N38" s="145"/>
      <c r="O38" s="145"/>
      <c r="P38" s="145"/>
      <c r="Q38" s="145"/>
      <c r="R38" s="145"/>
      <c r="S38" s="148"/>
    </row>
    <row r="39" spans="1:19" ht="11.25">
      <c r="A39" s="122"/>
      <c r="B39" s="141"/>
      <c r="C39" s="141"/>
      <c r="D39" s="122"/>
      <c r="E39" s="122"/>
      <c r="F39" s="122"/>
      <c r="G39" s="122">
        <f t="shared" si="0"/>
      </c>
      <c r="H39" s="122"/>
      <c r="I39" s="122"/>
      <c r="J39" s="122">
        <f t="shared" si="1"/>
      </c>
      <c r="K39" s="122"/>
      <c r="L39" s="122"/>
      <c r="M39" s="145"/>
      <c r="N39" s="145"/>
      <c r="O39" s="145"/>
      <c r="P39" s="145"/>
      <c r="Q39" s="145"/>
      <c r="R39" s="145"/>
      <c r="S39" s="148"/>
    </row>
    <row r="40" spans="1:19" ht="11.25">
      <c r="A40" s="122"/>
      <c r="B40" s="141"/>
      <c r="C40" s="141"/>
      <c r="D40" s="122"/>
      <c r="E40" s="122"/>
      <c r="F40" s="122"/>
      <c r="G40" s="122">
        <f t="shared" si="0"/>
      </c>
      <c r="H40" s="122"/>
      <c r="I40" s="122"/>
      <c r="J40" s="122">
        <f t="shared" si="1"/>
      </c>
      <c r="K40" s="122"/>
      <c r="L40" s="122"/>
      <c r="M40" s="145"/>
      <c r="N40" s="145"/>
      <c r="O40" s="145"/>
      <c r="P40" s="145"/>
      <c r="Q40" s="145"/>
      <c r="R40" s="145"/>
      <c r="S40" s="148"/>
    </row>
    <row r="41" spans="1:19" ht="11.25">
      <c r="A41" s="122"/>
      <c r="B41" s="141"/>
      <c r="C41" s="141"/>
      <c r="D41" s="122"/>
      <c r="E41" s="122"/>
      <c r="F41" s="122"/>
      <c r="G41" s="122">
        <f t="shared" si="0"/>
      </c>
      <c r="H41" s="122"/>
      <c r="I41" s="122"/>
      <c r="J41" s="122">
        <f t="shared" si="1"/>
      </c>
      <c r="K41" s="122"/>
      <c r="L41" s="122"/>
      <c r="M41" s="145"/>
      <c r="N41" s="145"/>
      <c r="O41" s="145"/>
      <c r="P41" s="145"/>
      <c r="Q41" s="145"/>
      <c r="R41" s="145"/>
      <c r="S41" s="148"/>
    </row>
    <row r="42" spans="1:19" ht="11.25">
      <c r="A42" s="122"/>
      <c r="B42" s="141"/>
      <c r="C42" s="141"/>
      <c r="D42" s="122"/>
      <c r="E42" s="122"/>
      <c r="F42" s="122"/>
      <c r="G42" s="122">
        <f t="shared" si="0"/>
      </c>
      <c r="H42" s="122"/>
      <c r="I42" s="122"/>
      <c r="J42" s="122">
        <f t="shared" si="1"/>
      </c>
      <c r="K42" s="122"/>
      <c r="L42" s="122"/>
      <c r="M42" s="145"/>
      <c r="N42" s="145"/>
      <c r="O42" s="145"/>
      <c r="P42" s="145"/>
      <c r="Q42" s="145"/>
      <c r="R42" s="145"/>
      <c r="S42" s="148"/>
    </row>
    <row r="43" spans="1:19" ht="11.25">
      <c r="A43" s="122"/>
      <c r="B43" s="141"/>
      <c r="C43" s="141"/>
      <c r="D43" s="122"/>
      <c r="E43" s="122"/>
      <c r="F43" s="122"/>
      <c r="G43" s="122">
        <f t="shared" si="0"/>
      </c>
      <c r="H43" s="122"/>
      <c r="I43" s="122"/>
      <c r="J43" s="122">
        <f t="shared" si="1"/>
      </c>
      <c r="K43" s="122"/>
      <c r="L43" s="122"/>
      <c r="M43" s="145"/>
      <c r="N43" s="145"/>
      <c r="O43" s="145"/>
      <c r="P43" s="145"/>
      <c r="Q43" s="145"/>
      <c r="R43" s="145"/>
      <c r="S43" s="148"/>
    </row>
    <row r="44" spans="1:19" ht="11.25">
      <c r="A44" s="122"/>
      <c r="B44" s="141"/>
      <c r="C44" s="141"/>
      <c r="D44" s="122"/>
      <c r="E44" s="122"/>
      <c r="F44" s="122"/>
      <c r="G44" s="122">
        <f t="shared" si="0"/>
      </c>
      <c r="H44" s="122"/>
      <c r="I44" s="122"/>
      <c r="J44" s="122">
        <f t="shared" si="1"/>
      </c>
      <c r="K44" s="122"/>
      <c r="L44" s="122"/>
      <c r="M44" s="145"/>
      <c r="N44" s="145"/>
      <c r="O44" s="145"/>
      <c r="P44" s="145"/>
      <c r="Q44" s="145"/>
      <c r="R44" s="145"/>
      <c r="S44" s="148"/>
    </row>
    <row r="45" spans="1:19" ht="11.25">
      <c r="A45" s="122"/>
      <c r="B45" s="141"/>
      <c r="C45" s="141"/>
      <c r="D45" s="122"/>
      <c r="E45" s="122"/>
      <c r="F45" s="122"/>
      <c r="G45" s="122">
        <f t="shared" si="0"/>
      </c>
      <c r="H45" s="122"/>
      <c r="I45" s="122"/>
      <c r="J45" s="122">
        <f t="shared" si="1"/>
      </c>
      <c r="K45" s="122"/>
      <c r="L45" s="122"/>
      <c r="M45" s="145"/>
      <c r="N45" s="145"/>
      <c r="O45" s="145"/>
      <c r="P45" s="145"/>
      <c r="Q45" s="145"/>
      <c r="R45" s="145"/>
      <c r="S45" s="148"/>
    </row>
    <row r="46" spans="1:19" ht="11.25">
      <c r="A46" s="122"/>
      <c r="B46" s="141"/>
      <c r="C46" s="141"/>
      <c r="D46" s="122"/>
      <c r="E46" s="122"/>
      <c r="F46" s="122"/>
      <c r="G46" s="122"/>
      <c r="H46" s="122"/>
      <c r="I46" s="122"/>
      <c r="J46" s="122"/>
      <c r="K46" s="122"/>
      <c r="L46" s="122"/>
      <c r="M46" s="145"/>
      <c r="N46" s="145"/>
      <c r="O46" s="145"/>
      <c r="P46" s="145"/>
      <c r="Q46" s="145"/>
      <c r="R46" s="145"/>
      <c r="S46" s="148"/>
    </row>
    <row r="47" spans="1:19" ht="11.25">
      <c r="A47" s="122"/>
      <c r="B47" s="141"/>
      <c r="C47" s="141"/>
      <c r="D47" s="122"/>
      <c r="E47" s="122"/>
      <c r="F47" s="122"/>
      <c r="G47" s="122"/>
      <c r="H47" s="122"/>
      <c r="I47" s="122"/>
      <c r="J47" s="122"/>
      <c r="K47" s="122"/>
      <c r="L47" s="122"/>
      <c r="M47" s="145"/>
      <c r="N47" s="145"/>
      <c r="O47" s="145"/>
      <c r="P47" s="145"/>
      <c r="Q47" s="145"/>
      <c r="R47" s="145"/>
      <c r="S47" s="148"/>
    </row>
    <row r="48" spans="1:19" ht="11.25">
      <c r="A48" s="122"/>
      <c r="B48" s="141"/>
      <c r="C48" s="141"/>
      <c r="D48" s="122"/>
      <c r="E48" s="122"/>
      <c r="F48" s="122"/>
      <c r="G48" s="122"/>
      <c r="H48" s="122"/>
      <c r="I48" s="122"/>
      <c r="J48" s="122"/>
      <c r="K48" s="122"/>
      <c r="L48" s="122"/>
      <c r="M48" s="145"/>
      <c r="N48" s="145"/>
      <c r="O48" s="145"/>
      <c r="P48" s="145"/>
      <c r="Q48" s="145"/>
      <c r="R48" s="145"/>
      <c r="S48" s="148"/>
    </row>
    <row r="49" spans="1:19" ht="11.25">
      <c r="A49" s="122"/>
      <c r="B49" s="141"/>
      <c r="C49" s="141"/>
      <c r="D49" s="122"/>
      <c r="E49" s="122"/>
      <c r="F49" s="122"/>
      <c r="G49" s="122"/>
      <c r="H49" s="122"/>
      <c r="I49" s="122"/>
      <c r="J49" s="122"/>
      <c r="K49" s="122"/>
      <c r="L49" s="122"/>
      <c r="M49" s="145"/>
      <c r="N49" s="145"/>
      <c r="O49" s="145"/>
      <c r="P49" s="145"/>
      <c r="Q49" s="145"/>
      <c r="R49" s="145"/>
      <c r="S49" s="148"/>
    </row>
    <row r="50" spans="1:19" ht="11.25">
      <c r="A50" s="122"/>
      <c r="B50" s="141"/>
      <c r="C50" s="141"/>
      <c r="D50" s="122"/>
      <c r="E50" s="122"/>
      <c r="F50" s="122"/>
      <c r="G50" s="122"/>
      <c r="H50" s="122"/>
      <c r="I50" s="122"/>
      <c r="J50" s="122"/>
      <c r="K50" s="122"/>
      <c r="L50" s="122"/>
      <c r="M50" s="145"/>
      <c r="N50" s="145"/>
      <c r="O50" s="145"/>
      <c r="P50" s="145"/>
      <c r="Q50" s="145"/>
      <c r="R50" s="145"/>
      <c r="S50" s="148"/>
    </row>
    <row r="51" spans="1:19" ht="11.25">
      <c r="A51" s="122"/>
      <c r="B51" s="141"/>
      <c r="C51" s="141"/>
      <c r="D51" s="122"/>
      <c r="E51" s="122"/>
      <c r="F51" s="122"/>
      <c r="G51" s="122"/>
      <c r="H51" s="122"/>
      <c r="I51" s="122"/>
      <c r="J51" s="122"/>
      <c r="K51" s="122"/>
      <c r="L51" s="122"/>
      <c r="M51" s="145"/>
      <c r="N51" s="145"/>
      <c r="O51" s="145"/>
      <c r="P51" s="145"/>
      <c r="Q51" s="145"/>
      <c r="R51" s="145"/>
      <c r="S51" s="148"/>
    </row>
    <row r="52" spans="1:19" ht="11.25">
      <c r="A52" s="122"/>
      <c r="B52" s="141"/>
      <c r="C52" s="141"/>
      <c r="D52" s="122"/>
      <c r="E52" s="122"/>
      <c r="F52" s="122"/>
      <c r="G52" s="122"/>
      <c r="H52" s="122"/>
      <c r="I52" s="122"/>
      <c r="J52" s="122"/>
      <c r="K52" s="122"/>
      <c r="L52" s="122"/>
      <c r="M52" s="145"/>
      <c r="N52" s="145"/>
      <c r="O52" s="145"/>
      <c r="P52" s="145"/>
      <c r="Q52" s="145"/>
      <c r="R52" s="145"/>
      <c r="S52" s="148"/>
    </row>
    <row r="53" spans="1:19" ht="11.25">
      <c r="A53" s="122"/>
      <c r="B53" s="141"/>
      <c r="C53" s="141"/>
      <c r="D53" s="122"/>
      <c r="E53" s="122"/>
      <c r="F53" s="122"/>
      <c r="G53" s="122"/>
      <c r="H53" s="122"/>
      <c r="I53" s="122"/>
      <c r="J53" s="122"/>
      <c r="K53" s="122"/>
      <c r="L53" s="122"/>
      <c r="M53" s="145"/>
      <c r="N53" s="145"/>
      <c r="O53" s="145"/>
      <c r="P53" s="145"/>
      <c r="Q53" s="145"/>
      <c r="R53" s="145"/>
      <c r="S53" s="148"/>
    </row>
    <row r="54" spans="1:19" ht="11.25">
      <c r="A54" s="122"/>
      <c r="B54" s="141"/>
      <c r="C54" s="141"/>
      <c r="D54" s="122"/>
      <c r="E54" s="122"/>
      <c r="F54" s="122"/>
      <c r="G54" s="122"/>
      <c r="H54" s="122"/>
      <c r="I54" s="122"/>
      <c r="J54" s="122"/>
      <c r="K54" s="122"/>
      <c r="L54" s="122"/>
      <c r="M54" s="145"/>
      <c r="N54" s="145"/>
      <c r="O54" s="145"/>
      <c r="P54" s="145"/>
      <c r="Q54" s="145"/>
      <c r="R54" s="145"/>
      <c r="S54" s="148"/>
    </row>
    <row r="55" spans="1:19" ht="11.25">
      <c r="A55" s="122"/>
      <c r="B55" s="141"/>
      <c r="C55" s="141"/>
      <c r="D55" s="122"/>
      <c r="E55" s="122"/>
      <c r="F55" s="122"/>
      <c r="G55" s="122"/>
      <c r="H55" s="122"/>
      <c r="I55" s="122"/>
      <c r="J55" s="122"/>
      <c r="K55" s="122"/>
      <c r="L55" s="122"/>
      <c r="M55" s="145"/>
      <c r="N55" s="145"/>
      <c r="O55" s="145"/>
      <c r="P55" s="145"/>
      <c r="Q55" s="145"/>
      <c r="R55" s="145"/>
      <c r="S55" s="148"/>
    </row>
    <row r="56" spans="1:19" ht="11.25">
      <c r="A56" s="122"/>
      <c r="B56" s="141"/>
      <c r="C56" s="141"/>
      <c r="D56" s="122"/>
      <c r="E56" s="122"/>
      <c r="F56" s="122"/>
      <c r="G56" s="122"/>
      <c r="H56" s="122"/>
      <c r="I56" s="122"/>
      <c r="J56" s="122"/>
      <c r="K56" s="122"/>
      <c r="L56" s="122"/>
      <c r="M56" s="145"/>
      <c r="N56" s="145"/>
      <c r="O56" s="145"/>
      <c r="P56" s="145"/>
      <c r="Q56" s="145"/>
      <c r="R56" s="145"/>
      <c r="S56" s="148"/>
    </row>
    <row r="57" spans="1:19" ht="11.25">
      <c r="A57" s="122"/>
      <c r="B57" s="141"/>
      <c r="C57" s="141"/>
      <c r="D57" s="122"/>
      <c r="E57" s="122"/>
      <c r="F57" s="122"/>
      <c r="G57" s="122"/>
      <c r="H57" s="122"/>
      <c r="I57" s="122"/>
      <c r="J57" s="122"/>
      <c r="K57" s="122"/>
      <c r="L57" s="122"/>
      <c r="M57" s="145"/>
      <c r="N57" s="145"/>
      <c r="O57" s="145"/>
      <c r="P57" s="145"/>
      <c r="Q57" s="145"/>
      <c r="R57" s="145"/>
      <c r="S57" s="148"/>
    </row>
    <row r="58" spans="1:19" ht="11.25">
      <c r="A58" s="122"/>
      <c r="B58" s="141"/>
      <c r="C58" s="141"/>
      <c r="D58" s="122"/>
      <c r="E58" s="122"/>
      <c r="F58" s="122"/>
      <c r="G58" s="122"/>
      <c r="H58" s="122"/>
      <c r="I58" s="122"/>
      <c r="J58" s="122"/>
      <c r="K58" s="122"/>
      <c r="L58" s="122"/>
      <c r="M58" s="145"/>
      <c r="N58" s="145"/>
      <c r="O58" s="145"/>
      <c r="P58" s="145"/>
      <c r="Q58" s="145"/>
      <c r="R58" s="145"/>
      <c r="S58" s="148"/>
    </row>
    <row r="59" spans="1:19" ht="11.25">
      <c r="A59" s="122"/>
      <c r="B59" s="141"/>
      <c r="C59" s="141"/>
      <c r="D59" s="122"/>
      <c r="E59" s="122"/>
      <c r="F59" s="122"/>
      <c r="G59" s="122"/>
      <c r="H59" s="122"/>
      <c r="I59" s="122"/>
      <c r="J59" s="122"/>
      <c r="K59" s="122"/>
      <c r="L59" s="122"/>
      <c r="M59" s="145"/>
      <c r="N59" s="145"/>
      <c r="O59" s="145"/>
      <c r="P59" s="145"/>
      <c r="Q59" s="145"/>
      <c r="R59" s="145"/>
      <c r="S59" s="148"/>
    </row>
    <row r="60" spans="1:19" ht="11.25">
      <c r="A60" s="122"/>
      <c r="B60" s="141"/>
      <c r="C60" s="141"/>
      <c r="D60" s="122"/>
      <c r="E60" s="122"/>
      <c r="F60" s="122"/>
      <c r="G60" s="122"/>
      <c r="H60" s="122"/>
      <c r="I60" s="122"/>
      <c r="J60" s="122"/>
      <c r="K60" s="122"/>
      <c r="L60" s="122"/>
      <c r="M60" s="145"/>
      <c r="N60" s="145"/>
      <c r="O60" s="145"/>
      <c r="P60" s="145"/>
      <c r="Q60" s="145"/>
      <c r="R60" s="145"/>
      <c r="S60" s="148"/>
    </row>
    <row r="61" spans="1:19" ht="11.25">
      <c r="A61" s="122"/>
      <c r="B61" s="141"/>
      <c r="C61" s="141"/>
      <c r="D61" s="122"/>
      <c r="E61" s="122"/>
      <c r="F61" s="122"/>
      <c r="G61" s="122"/>
      <c r="H61" s="122"/>
      <c r="I61" s="122"/>
      <c r="J61" s="122"/>
      <c r="K61" s="122"/>
      <c r="L61" s="122"/>
      <c r="M61" s="145"/>
      <c r="N61" s="145"/>
      <c r="O61" s="145"/>
      <c r="P61" s="145"/>
      <c r="Q61" s="145"/>
      <c r="R61" s="145"/>
      <c r="S61" s="148"/>
    </row>
    <row r="62" spans="1:19" ht="11.25">
      <c r="A62" s="122"/>
      <c r="B62" s="141"/>
      <c r="C62" s="141"/>
      <c r="D62" s="122"/>
      <c r="E62" s="122"/>
      <c r="F62" s="122"/>
      <c r="G62" s="122"/>
      <c r="H62" s="122"/>
      <c r="I62" s="122"/>
      <c r="J62" s="122"/>
      <c r="K62" s="122"/>
      <c r="L62" s="122"/>
      <c r="M62" s="145"/>
      <c r="N62" s="145"/>
      <c r="O62" s="145"/>
      <c r="P62" s="145"/>
      <c r="Q62" s="145"/>
      <c r="R62" s="145"/>
      <c r="S62" s="148"/>
    </row>
    <row r="63" spans="1:19" ht="11.25">
      <c r="A63" s="122"/>
      <c r="B63" s="141"/>
      <c r="C63" s="141"/>
      <c r="D63" s="122"/>
      <c r="E63" s="122"/>
      <c r="F63" s="122"/>
      <c r="G63" s="122"/>
      <c r="H63" s="122"/>
      <c r="I63" s="122"/>
      <c r="J63" s="122"/>
      <c r="K63" s="122"/>
      <c r="L63" s="122"/>
      <c r="M63" s="145"/>
      <c r="N63" s="145"/>
      <c r="O63" s="145"/>
      <c r="P63" s="145"/>
      <c r="Q63" s="145"/>
      <c r="R63" s="145"/>
      <c r="S63" s="148"/>
    </row>
    <row r="64" spans="1:19" ht="11.25">
      <c r="A64" s="122"/>
      <c r="B64" s="141"/>
      <c r="C64" s="141"/>
      <c r="D64" s="122"/>
      <c r="E64" s="122"/>
      <c r="F64" s="122"/>
      <c r="G64" s="122"/>
      <c r="H64" s="122"/>
      <c r="I64" s="122"/>
      <c r="J64" s="122"/>
      <c r="K64" s="122"/>
      <c r="L64" s="122"/>
      <c r="M64" s="145"/>
      <c r="N64" s="145"/>
      <c r="O64" s="145"/>
      <c r="P64" s="145"/>
      <c r="Q64" s="145"/>
      <c r="R64" s="145"/>
      <c r="S64" s="148"/>
    </row>
    <row r="65" spans="1:19" ht="11.25">
      <c r="A65" s="122"/>
      <c r="B65" s="141"/>
      <c r="C65" s="141"/>
      <c r="D65" s="122"/>
      <c r="E65" s="122"/>
      <c r="F65" s="122"/>
      <c r="G65" s="122"/>
      <c r="H65" s="122"/>
      <c r="I65" s="122"/>
      <c r="J65" s="122"/>
      <c r="K65" s="122"/>
      <c r="L65" s="122"/>
      <c r="M65" s="145"/>
      <c r="N65" s="145"/>
      <c r="O65" s="145"/>
      <c r="P65" s="145"/>
      <c r="Q65" s="145"/>
      <c r="R65" s="145"/>
      <c r="S65" s="148"/>
    </row>
    <row r="66" spans="1:19" ht="11.25">
      <c r="A66" s="122"/>
      <c r="B66" s="141"/>
      <c r="C66" s="141"/>
      <c r="D66" s="122"/>
      <c r="E66" s="122"/>
      <c r="F66" s="122"/>
      <c r="G66" s="122"/>
      <c r="H66" s="122"/>
      <c r="I66" s="122"/>
      <c r="J66" s="122"/>
      <c r="K66" s="122"/>
      <c r="L66" s="122"/>
      <c r="M66" s="145"/>
      <c r="N66" s="145"/>
      <c r="O66" s="145"/>
      <c r="P66" s="145"/>
      <c r="Q66" s="145"/>
      <c r="R66" s="145"/>
      <c r="S66" s="148"/>
    </row>
    <row r="67" spans="1:19" ht="11.25">
      <c r="A67" s="122"/>
      <c r="B67" s="141"/>
      <c r="C67" s="141"/>
      <c r="D67" s="122"/>
      <c r="E67" s="122"/>
      <c r="F67" s="122"/>
      <c r="G67" s="122"/>
      <c r="H67" s="122"/>
      <c r="I67" s="122"/>
      <c r="J67" s="122"/>
      <c r="K67" s="122"/>
      <c r="L67" s="122"/>
      <c r="M67" s="145"/>
      <c r="N67" s="145"/>
      <c r="O67" s="145"/>
      <c r="P67" s="145"/>
      <c r="Q67" s="145"/>
      <c r="R67" s="145"/>
      <c r="S67" s="148"/>
    </row>
    <row r="68" spans="1:19" ht="11.25">
      <c r="A68" s="122"/>
      <c r="B68" s="141"/>
      <c r="C68" s="141"/>
      <c r="D68" s="122"/>
      <c r="E68" s="122"/>
      <c r="F68" s="122"/>
      <c r="G68" s="122"/>
      <c r="H68" s="122"/>
      <c r="I68" s="122"/>
      <c r="J68" s="122"/>
      <c r="K68" s="122"/>
      <c r="L68" s="122"/>
      <c r="M68" s="145"/>
      <c r="N68" s="145"/>
      <c r="O68" s="145"/>
      <c r="P68" s="145"/>
      <c r="Q68" s="145"/>
      <c r="R68" s="145"/>
      <c r="S68" s="148"/>
    </row>
    <row r="69" spans="1:19" ht="11.25">
      <c r="A69" s="122"/>
      <c r="B69" s="141"/>
      <c r="C69" s="141"/>
      <c r="D69" s="122"/>
      <c r="E69" s="122"/>
      <c r="F69" s="122"/>
      <c r="G69" s="122"/>
      <c r="H69" s="122"/>
      <c r="I69" s="122"/>
      <c r="J69" s="122"/>
      <c r="K69" s="122"/>
      <c r="L69" s="122"/>
      <c r="M69" s="145"/>
      <c r="N69" s="145"/>
      <c r="O69" s="145"/>
      <c r="P69" s="145"/>
      <c r="Q69" s="145"/>
      <c r="R69" s="145"/>
      <c r="S69" s="148"/>
    </row>
    <row r="70" spans="1:19" ht="11.25">
      <c r="A70" s="122"/>
      <c r="B70" s="141"/>
      <c r="C70" s="141"/>
      <c r="D70" s="122"/>
      <c r="E70" s="122"/>
      <c r="F70" s="122"/>
      <c r="G70" s="122"/>
      <c r="H70" s="122"/>
      <c r="I70" s="122"/>
      <c r="J70" s="122"/>
      <c r="K70" s="122"/>
      <c r="L70" s="122"/>
      <c r="M70" s="145"/>
      <c r="N70" s="145"/>
      <c r="O70" s="145"/>
      <c r="P70" s="145"/>
      <c r="Q70" s="145"/>
      <c r="R70" s="145"/>
      <c r="S70" s="148"/>
    </row>
    <row r="71" spans="1:19" ht="11.25">
      <c r="A71" s="122"/>
      <c r="B71" s="141"/>
      <c r="C71" s="141"/>
      <c r="D71" s="122"/>
      <c r="E71" s="122"/>
      <c r="F71" s="122"/>
      <c r="G71" s="122"/>
      <c r="H71" s="122"/>
      <c r="I71" s="122"/>
      <c r="J71" s="122"/>
      <c r="K71" s="122"/>
      <c r="L71" s="122"/>
      <c r="M71" s="145"/>
      <c r="N71" s="145"/>
      <c r="O71" s="145"/>
      <c r="P71" s="145"/>
      <c r="Q71" s="145"/>
      <c r="R71" s="145"/>
      <c r="S71" s="148"/>
    </row>
    <row r="72" spans="1:19" ht="11.25">
      <c r="A72" s="122"/>
      <c r="B72" s="141"/>
      <c r="C72" s="141"/>
      <c r="D72" s="122"/>
      <c r="E72" s="122"/>
      <c r="F72" s="122"/>
      <c r="G72" s="122"/>
      <c r="H72" s="122"/>
      <c r="I72" s="122"/>
      <c r="J72" s="122"/>
      <c r="K72" s="122"/>
      <c r="L72" s="122"/>
      <c r="M72" s="145"/>
      <c r="N72" s="145"/>
      <c r="O72" s="145"/>
      <c r="P72" s="145"/>
      <c r="Q72" s="145"/>
      <c r="R72" s="145"/>
      <c r="S72" s="148"/>
    </row>
    <row r="73" spans="1:19" ht="11.25">
      <c r="A73" s="122"/>
      <c r="B73" s="141"/>
      <c r="C73" s="141"/>
      <c r="D73" s="122"/>
      <c r="E73" s="122"/>
      <c r="F73" s="122"/>
      <c r="G73" s="122"/>
      <c r="H73" s="122"/>
      <c r="I73" s="122"/>
      <c r="J73" s="122"/>
      <c r="K73" s="122"/>
      <c r="L73" s="122"/>
      <c r="M73" s="145"/>
      <c r="N73" s="145"/>
      <c r="O73" s="145"/>
      <c r="P73" s="145"/>
      <c r="Q73" s="145"/>
      <c r="R73" s="145"/>
      <c r="S73" s="148"/>
    </row>
    <row r="74" spans="1:19" ht="11.25">
      <c r="A74" s="122"/>
      <c r="B74" s="141"/>
      <c r="C74" s="141"/>
      <c r="D74" s="122"/>
      <c r="E74" s="122"/>
      <c r="F74" s="122"/>
      <c r="G74" s="122"/>
      <c r="H74" s="122"/>
      <c r="I74" s="122"/>
      <c r="J74" s="122"/>
      <c r="K74" s="122"/>
      <c r="L74" s="122"/>
      <c r="M74" s="145"/>
      <c r="N74" s="145"/>
      <c r="O74" s="145"/>
      <c r="P74" s="145"/>
      <c r="Q74" s="145"/>
      <c r="R74" s="145"/>
      <c r="S74" s="148"/>
    </row>
    <row r="75" spans="1:19" ht="11.25">
      <c r="A75" s="122"/>
      <c r="B75" s="141"/>
      <c r="C75" s="141"/>
      <c r="D75" s="122"/>
      <c r="E75" s="122"/>
      <c r="F75" s="122"/>
      <c r="G75" s="122"/>
      <c r="H75" s="122"/>
      <c r="I75" s="122"/>
      <c r="J75" s="122"/>
      <c r="K75" s="122"/>
      <c r="L75" s="122"/>
      <c r="M75" s="145"/>
      <c r="N75" s="145"/>
      <c r="O75" s="145"/>
      <c r="P75" s="145"/>
      <c r="Q75" s="145"/>
      <c r="R75" s="145"/>
      <c r="S75" s="148"/>
    </row>
    <row r="76" spans="1:19" ht="11.25">
      <c r="A76" s="122"/>
      <c r="B76" s="141"/>
      <c r="C76" s="141"/>
      <c r="D76" s="122"/>
      <c r="E76" s="122"/>
      <c r="F76" s="122"/>
      <c r="G76" s="122"/>
      <c r="H76" s="122"/>
      <c r="I76" s="122"/>
      <c r="J76" s="122"/>
      <c r="K76" s="122"/>
      <c r="L76" s="122"/>
      <c r="M76" s="145"/>
      <c r="N76" s="145"/>
      <c r="O76" s="145"/>
      <c r="P76" s="145"/>
      <c r="Q76" s="145"/>
      <c r="R76" s="145"/>
      <c r="S76" s="148"/>
    </row>
    <row r="77" spans="1:19" ht="11.25">
      <c r="A77" s="122"/>
      <c r="B77" s="141"/>
      <c r="C77" s="141"/>
      <c r="D77" s="122"/>
      <c r="E77" s="122"/>
      <c r="F77" s="122"/>
      <c r="G77" s="122"/>
      <c r="H77" s="122"/>
      <c r="I77" s="122"/>
      <c r="J77" s="122"/>
      <c r="K77" s="122"/>
      <c r="L77" s="122"/>
      <c r="M77" s="145"/>
      <c r="N77" s="145"/>
      <c r="O77" s="145"/>
      <c r="P77" s="145"/>
      <c r="Q77" s="145"/>
      <c r="R77" s="145"/>
      <c r="S77" s="148"/>
    </row>
    <row r="78" spans="1:19" ht="11.25">
      <c r="A78" s="122"/>
      <c r="B78" s="141"/>
      <c r="C78" s="141"/>
      <c r="D78" s="122"/>
      <c r="E78" s="122"/>
      <c r="F78" s="122"/>
      <c r="G78" s="122"/>
      <c r="H78" s="122"/>
      <c r="I78" s="122"/>
      <c r="J78" s="122"/>
      <c r="K78" s="122"/>
      <c r="L78" s="122"/>
      <c r="M78" s="145"/>
      <c r="N78" s="145"/>
      <c r="O78" s="145"/>
      <c r="P78" s="145"/>
      <c r="Q78" s="145"/>
      <c r="R78" s="145"/>
      <c r="S78" s="148"/>
    </row>
    <row r="79" spans="1:19" ht="11.25">
      <c r="A79" s="122"/>
      <c r="B79" s="141"/>
      <c r="C79" s="141"/>
      <c r="D79" s="122"/>
      <c r="E79" s="122"/>
      <c r="F79" s="122"/>
      <c r="G79" s="122"/>
      <c r="H79" s="122"/>
      <c r="I79" s="122"/>
      <c r="J79" s="122"/>
      <c r="K79" s="122"/>
      <c r="L79" s="122"/>
      <c r="M79" s="145"/>
      <c r="N79" s="145"/>
      <c r="O79" s="145"/>
      <c r="P79" s="145"/>
      <c r="Q79" s="145"/>
      <c r="R79" s="145"/>
      <c r="S79" s="148"/>
    </row>
    <row r="80" spans="1:19" ht="11.25">
      <c r="A80" s="122"/>
      <c r="B80" s="141"/>
      <c r="C80" s="141"/>
      <c r="D80" s="122"/>
      <c r="E80" s="122"/>
      <c r="F80" s="122"/>
      <c r="G80" s="122"/>
      <c r="H80" s="122"/>
      <c r="I80" s="122"/>
      <c r="J80" s="122"/>
      <c r="K80" s="122"/>
      <c r="L80" s="122"/>
      <c r="M80" s="145"/>
      <c r="N80" s="145"/>
      <c r="O80" s="145"/>
      <c r="P80" s="145"/>
      <c r="Q80" s="145"/>
      <c r="R80" s="145"/>
      <c r="S80" s="148"/>
    </row>
    <row r="81" spans="1:19" ht="11.25">
      <c r="A81" s="122"/>
      <c r="B81" s="141"/>
      <c r="C81" s="141"/>
      <c r="D81" s="122"/>
      <c r="E81" s="122"/>
      <c r="F81" s="122"/>
      <c r="G81" s="122"/>
      <c r="H81" s="122"/>
      <c r="I81" s="122"/>
      <c r="J81" s="122"/>
      <c r="K81" s="122"/>
      <c r="L81" s="122"/>
      <c r="M81" s="145"/>
      <c r="N81" s="145"/>
      <c r="O81" s="145"/>
      <c r="P81" s="145"/>
      <c r="Q81" s="145"/>
      <c r="R81" s="145"/>
      <c r="S81" s="148"/>
    </row>
    <row r="82" spans="1:19" ht="11.25">
      <c r="A82" s="122"/>
      <c r="B82" s="141"/>
      <c r="C82" s="141"/>
      <c r="D82" s="122"/>
      <c r="E82" s="122"/>
      <c r="F82" s="122"/>
      <c r="G82" s="122"/>
      <c r="H82" s="122"/>
      <c r="I82" s="122"/>
      <c r="J82" s="122"/>
      <c r="K82" s="122"/>
      <c r="L82" s="122"/>
      <c r="M82" s="145"/>
      <c r="N82" s="145"/>
      <c r="O82" s="145"/>
      <c r="P82" s="145"/>
      <c r="Q82" s="145"/>
      <c r="R82" s="145"/>
      <c r="S82" s="148"/>
    </row>
    <row r="83" spans="1:19" ht="11.25">
      <c r="A83" s="122"/>
      <c r="B83" s="141"/>
      <c r="C83" s="141"/>
      <c r="D83" s="122"/>
      <c r="E83" s="122"/>
      <c r="F83" s="122"/>
      <c r="G83" s="122"/>
      <c r="H83" s="122"/>
      <c r="I83" s="122"/>
      <c r="J83" s="122"/>
      <c r="K83" s="122"/>
      <c r="L83" s="122"/>
      <c r="M83" s="145"/>
      <c r="N83" s="145"/>
      <c r="O83" s="145"/>
      <c r="P83" s="145"/>
      <c r="Q83" s="145"/>
      <c r="R83" s="145"/>
      <c r="S83" s="148"/>
    </row>
    <row r="84" spans="1:19" ht="11.25">
      <c r="A84" s="122"/>
      <c r="B84" s="141"/>
      <c r="C84" s="141"/>
      <c r="D84" s="122"/>
      <c r="E84" s="122"/>
      <c r="F84" s="122"/>
      <c r="G84" s="122"/>
      <c r="H84" s="122"/>
      <c r="I84" s="122"/>
      <c r="J84" s="122"/>
      <c r="K84" s="122"/>
      <c r="L84" s="122"/>
      <c r="M84" s="145"/>
      <c r="N84" s="145"/>
      <c r="O84" s="145"/>
      <c r="P84" s="145"/>
      <c r="Q84" s="145"/>
      <c r="R84" s="145"/>
      <c r="S84" s="148"/>
    </row>
    <row r="85" spans="1:19" ht="11.25">
      <c r="A85" s="122"/>
      <c r="B85" s="141"/>
      <c r="C85" s="141"/>
      <c r="D85" s="122"/>
      <c r="E85" s="122"/>
      <c r="F85" s="122"/>
      <c r="G85" s="122"/>
      <c r="H85" s="122"/>
      <c r="I85" s="122"/>
      <c r="J85" s="122"/>
      <c r="K85" s="122"/>
      <c r="L85" s="122"/>
      <c r="M85" s="145"/>
      <c r="N85" s="145"/>
      <c r="O85" s="145"/>
      <c r="P85" s="145"/>
      <c r="Q85" s="145"/>
      <c r="R85" s="145"/>
      <c r="S85" s="148"/>
    </row>
    <row r="86" spans="1:19" ht="11.25">
      <c r="A86" s="122"/>
      <c r="B86" s="141"/>
      <c r="C86" s="141"/>
      <c r="D86" s="122"/>
      <c r="E86" s="122"/>
      <c r="F86" s="122"/>
      <c r="G86" s="122"/>
      <c r="H86" s="122"/>
      <c r="I86" s="122"/>
      <c r="J86" s="122"/>
      <c r="K86" s="122"/>
      <c r="L86" s="122"/>
      <c r="M86" s="145"/>
      <c r="N86" s="145"/>
      <c r="O86" s="145"/>
      <c r="P86" s="145"/>
      <c r="Q86" s="145"/>
      <c r="R86" s="145"/>
      <c r="S86" s="148"/>
    </row>
    <row r="87" spans="1:19" ht="11.25">
      <c r="A87" s="122"/>
      <c r="B87" s="141"/>
      <c r="C87" s="141"/>
      <c r="D87" s="122"/>
      <c r="E87" s="122"/>
      <c r="F87" s="122"/>
      <c r="G87" s="122"/>
      <c r="H87" s="122"/>
      <c r="I87" s="122"/>
      <c r="J87" s="122"/>
      <c r="K87" s="122"/>
      <c r="L87" s="122"/>
      <c r="M87" s="145"/>
      <c r="N87" s="145"/>
      <c r="O87" s="145"/>
      <c r="P87" s="145"/>
      <c r="Q87" s="145"/>
      <c r="R87" s="145"/>
      <c r="S87" s="148"/>
    </row>
    <row r="88" spans="1:19" ht="11.25">
      <c r="A88" s="122"/>
      <c r="B88" s="141"/>
      <c r="C88" s="141"/>
      <c r="D88" s="122"/>
      <c r="E88" s="122"/>
      <c r="F88" s="122"/>
      <c r="G88" s="122"/>
      <c r="H88" s="122"/>
      <c r="I88" s="122"/>
      <c r="J88" s="122"/>
      <c r="K88" s="122"/>
      <c r="L88" s="122"/>
      <c r="M88" s="145"/>
      <c r="N88" s="145"/>
      <c r="O88" s="145"/>
      <c r="P88" s="145"/>
      <c r="Q88" s="145"/>
      <c r="R88" s="145"/>
      <c r="S88" s="148"/>
    </row>
    <row r="89" spans="1:19" ht="11.25">
      <c r="A89" s="122"/>
      <c r="B89" s="141"/>
      <c r="C89" s="141"/>
      <c r="D89" s="122"/>
      <c r="E89" s="122"/>
      <c r="F89" s="122"/>
      <c r="G89" s="122"/>
      <c r="H89" s="122"/>
      <c r="I89" s="122"/>
      <c r="J89" s="122"/>
      <c r="K89" s="122"/>
      <c r="L89" s="122"/>
      <c r="M89" s="145"/>
      <c r="N89" s="145"/>
      <c r="O89" s="145"/>
      <c r="P89" s="145"/>
      <c r="Q89" s="145"/>
      <c r="R89" s="145"/>
      <c r="S89" s="148"/>
    </row>
    <row r="90" spans="1:19" ht="11.25">
      <c r="A90" s="122"/>
      <c r="B90" s="141"/>
      <c r="C90" s="141"/>
      <c r="D90" s="122"/>
      <c r="E90" s="122"/>
      <c r="F90" s="122"/>
      <c r="G90" s="122"/>
      <c r="H90" s="122"/>
      <c r="I90" s="122"/>
      <c r="J90" s="122"/>
      <c r="K90" s="122"/>
      <c r="L90" s="122"/>
      <c r="M90" s="145"/>
      <c r="N90" s="145"/>
      <c r="O90" s="145"/>
      <c r="P90" s="145"/>
      <c r="Q90" s="145"/>
      <c r="R90" s="145"/>
      <c r="S90" s="148"/>
    </row>
    <row r="91" spans="1:19" ht="11.25">
      <c r="A91" s="122"/>
      <c r="B91" s="141"/>
      <c r="C91" s="141"/>
      <c r="D91" s="122"/>
      <c r="E91" s="122"/>
      <c r="F91" s="122"/>
      <c r="G91" s="122"/>
      <c r="H91" s="122"/>
      <c r="I91" s="122"/>
      <c r="J91" s="122"/>
      <c r="K91" s="122"/>
      <c r="L91" s="122"/>
      <c r="M91" s="145"/>
      <c r="N91" s="145"/>
      <c r="O91" s="145"/>
      <c r="P91" s="145"/>
      <c r="Q91" s="145"/>
      <c r="R91" s="145"/>
      <c r="S91" s="148"/>
    </row>
    <row r="92" spans="1:19" ht="11.25">
      <c r="A92" s="122"/>
      <c r="B92" s="141"/>
      <c r="C92" s="141"/>
      <c r="D92" s="122"/>
      <c r="E92" s="122"/>
      <c r="F92" s="122"/>
      <c r="G92" s="122"/>
      <c r="H92" s="122"/>
      <c r="I92" s="122"/>
      <c r="J92" s="122"/>
      <c r="K92" s="122"/>
      <c r="L92" s="122"/>
      <c r="M92" s="145"/>
      <c r="N92" s="145"/>
      <c r="O92" s="145"/>
      <c r="P92" s="145"/>
      <c r="Q92" s="145"/>
      <c r="R92" s="145"/>
      <c r="S92" s="148"/>
    </row>
    <row r="93" spans="1:19" ht="11.25">
      <c r="A93" s="122"/>
      <c r="B93" s="141"/>
      <c r="C93" s="141"/>
      <c r="D93" s="122"/>
      <c r="E93" s="122"/>
      <c r="F93" s="122"/>
      <c r="G93" s="122"/>
      <c r="H93" s="122"/>
      <c r="I93" s="122"/>
      <c r="J93" s="122"/>
      <c r="K93" s="122"/>
      <c r="L93" s="122"/>
      <c r="M93" s="145"/>
      <c r="N93" s="145"/>
      <c r="O93" s="145"/>
      <c r="P93" s="145"/>
      <c r="Q93" s="145"/>
      <c r="R93" s="145"/>
      <c r="S93" s="148"/>
    </row>
    <row r="94" spans="1:19" ht="11.25">
      <c r="A94" s="122"/>
      <c r="B94" s="141"/>
      <c r="C94" s="141"/>
      <c r="D94" s="122"/>
      <c r="E94" s="122"/>
      <c r="F94" s="122"/>
      <c r="G94" s="122"/>
      <c r="H94" s="122"/>
      <c r="I94" s="122"/>
      <c r="J94" s="122"/>
      <c r="K94" s="122"/>
      <c r="L94" s="122"/>
      <c r="M94" s="145"/>
      <c r="N94" s="145"/>
      <c r="O94" s="145"/>
      <c r="P94" s="145"/>
      <c r="Q94" s="145"/>
      <c r="R94" s="145"/>
      <c r="S94" s="148"/>
    </row>
    <row r="95" spans="1:19" ht="11.25">
      <c r="A95" s="122"/>
      <c r="B95" s="141"/>
      <c r="C95" s="141"/>
      <c r="D95" s="122"/>
      <c r="E95" s="122"/>
      <c r="F95" s="122"/>
      <c r="G95" s="122"/>
      <c r="H95" s="122"/>
      <c r="I95" s="122"/>
      <c r="J95" s="122"/>
      <c r="K95" s="122"/>
      <c r="L95" s="122"/>
      <c r="M95" s="145"/>
      <c r="N95" s="145"/>
      <c r="O95" s="145"/>
      <c r="P95" s="145"/>
      <c r="Q95" s="145"/>
      <c r="R95" s="145"/>
      <c r="S95" s="148"/>
    </row>
    <row r="96" spans="1:19" ht="11.25">
      <c r="A96" s="122"/>
      <c r="B96" s="141"/>
      <c r="C96" s="141"/>
      <c r="D96" s="122"/>
      <c r="E96" s="122"/>
      <c r="F96" s="122"/>
      <c r="G96" s="122"/>
      <c r="H96" s="122"/>
      <c r="I96" s="122"/>
      <c r="J96" s="122"/>
      <c r="K96" s="122"/>
      <c r="L96" s="122"/>
      <c r="M96" s="145"/>
      <c r="N96" s="145"/>
      <c r="O96" s="145"/>
      <c r="P96" s="145"/>
      <c r="Q96" s="145"/>
      <c r="R96" s="145"/>
      <c r="S96" s="148"/>
    </row>
    <row r="97" spans="1:19" ht="11.25">
      <c r="A97" s="122"/>
      <c r="B97" s="141"/>
      <c r="C97" s="141"/>
      <c r="D97" s="122"/>
      <c r="E97" s="122"/>
      <c r="F97" s="122"/>
      <c r="G97" s="122"/>
      <c r="H97" s="122"/>
      <c r="I97" s="122"/>
      <c r="J97" s="122"/>
      <c r="K97" s="122"/>
      <c r="L97" s="122"/>
      <c r="M97" s="145"/>
      <c r="N97" s="145"/>
      <c r="O97" s="145"/>
      <c r="P97" s="145"/>
      <c r="Q97" s="145"/>
      <c r="R97" s="145"/>
      <c r="S97" s="148"/>
    </row>
    <row r="98" spans="1:19" ht="11.25">
      <c r="A98" s="122"/>
      <c r="B98" s="141"/>
      <c r="C98" s="141"/>
      <c r="D98" s="122"/>
      <c r="E98" s="122"/>
      <c r="F98" s="122"/>
      <c r="G98" s="122"/>
      <c r="H98" s="122"/>
      <c r="I98" s="122"/>
      <c r="J98" s="122"/>
      <c r="K98" s="122"/>
      <c r="L98" s="122"/>
      <c r="M98" s="145"/>
      <c r="N98" s="145"/>
      <c r="O98" s="145"/>
      <c r="P98" s="145"/>
      <c r="Q98" s="145"/>
      <c r="R98" s="145"/>
      <c r="S98" s="148"/>
    </row>
    <row r="99" spans="1:19" ht="11.25">
      <c r="A99" s="122"/>
      <c r="B99" s="141"/>
      <c r="C99" s="141"/>
      <c r="D99" s="122"/>
      <c r="E99" s="122"/>
      <c r="F99" s="122"/>
      <c r="G99" s="122"/>
      <c r="H99" s="122"/>
      <c r="I99" s="122"/>
      <c r="J99" s="122"/>
      <c r="K99" s="122"/>
      <c r="L99" s="122"/>
      <c r="M99" s="145"/>
      <c r="N99" s="145"/>
      <c r="O99" s="145"/>
      <c r="P99" s="145"/>
      <c r="Q99" s="145"/>
      <c r="R99" s="145"/>
      <c r="S99" s="148"/>
    </row>
    <row r="100" spans="1:19" ht="11.25">
      <c r="A100" s="122"/>
      <c r="B100" s="141"/>
      <c r="C100" s="141"/>
      <c r="D100" s="122"/>
      <c r="E100" s="122"/>
      <c r="F100" s="122"/>
      <c r="G100" s="122"/>
      <c r="H100" s="122"/>
      <c r="I100" s="122"/>
      <c r="J100" s="122"/>
      <c r="K100" s="122"/>
      <c r="L100" s="122"/>
      <c r="M100" s="145"/>
      <c r="N100" s="145"/>
      <c r="O100" s="145"/>
      <c r="P100" s="145"/>
      <c r="Q100" s="145"/>
      <c r="R100" s="145"/>
      <c r="S100" s="148"/>
    </row>
    <row r="101" spans="1:19" ht="11.25">
      <c r="A101" s="122"/>
      <c r="B101" s="141"/>
      <c r="C101" s="141"/>
      <c r="D101" s="122"/>
      <c r="E101" s="122"/>
      <c r="F101" s="122"/>
      <c r="G101" s="122"/>
      <c r="H101" s="122"/>
      <c r="I101" s="122"/>
      <c r="J101" s="122"/>
      <c r="K101" s="122"/>
      <c r="L101" s="122"/>
      <c r="M101" s="145"/>
      <c r="N101" s="145"/>
      <c r="O101" s="145"/>
      <c r="P101" s="145"/>
      <c r="Q101" s="145"/>
      <c r="R101" s="145"/>
      <c r="S101" s="148"/>
    </row>
    <row r="102" spans="1:19" ht="11.25">
      <c r="A102" s="122"/>
      <c r="B102" s="141"/>
      <c r="C102" s="141"/>
      <c r="D102" s="122"/>
      <c r="E102" s="122"/>
      <c r="F102" s="122"/>
      <c r="G102" s="122"/>
      <c r="H102" s="122"/>
      <c r="I102" s="122"/>
      <c r="J102" s="122"/>
      <c r="K102" s="122"/>
      <c r="L102" s="122"/>
      <c r="M102" s="145"/>
      <c r="N102" s="145"/>
      <c r="O102" s="145"/>
      <c r="P102" s="145"/>
      <c r="Q102" s="145"/>
      <c r="R102" s="145"/>
      <c r="S102" s="148"/>
    </row>
    <row r="103" spans="1:19" ht="11.25">
      <c r="A103" s="122"/>
      <c r="B103" s="141"/>
      <c r="C103" s="141"/>
      <c r="D103" s="122"/>
      <c r="E103" s="122"/>
      <c r="F103" s="122"/>
      <c r="G103" s="122"/>
      <c r="H103" s="122"/>
      <c r="I103" s="122"/>
      <c r="J103" s="122"/>
      <c r="K103" s="122"/>
      <c r="L103" s="122"/>
      <c r="M103" s="145"/>
      <c r="N103" s="145"/>
      <c r="O103" s="145"/>
      <c r="P103" s="145"/>
      <c r="Q103" s="145"/>
      <c r="R103" s="145"/>
      <c r="S103" s="148"/>
    </row>
    <row r="104" spans="1:19" ht="11.25">
      <c r="A104" s="122"/>
      <c r="B104" s="141"/>
      <c r="C104" s="141"/>
      <c r="D104" s="122"/>
      <c r="E104" s="122"/>
      <c r="F104" s="122"/>
      <c r="G104" s="122"/>
      <c r="H104" s="122"/>
      <c r="I104" s="122"/>
      <c r="J104" s="122"/>
      <c r="K104" s="122"/>
      <c r="L104" s="122"/>
      <c r="M104" s="145"/>
      <c r="N104" s="145"/>
      <c r="O104" s="145"/>
      <c r="P104" s="145"/>
      <c r="Q104" s="145"/>
      <c r="R104" s="145"/>
      <c r="S104" s="148"/>
    </row>
    <row r="105" spans="1:19" ht="11.25">
      <c r="A105" s="122"/>
      <c r="B105" s="141"/>
      <c r="C105" s="141"/>
      <c r="D105" s="122"/>
      <c r="E105" s="122"/>
      <c r="F105" s="122"/>
      <c r="G105" s="122"/>
      <c r="H105" s="122"/>
      <c r="I105" s="122"/>
      <c r="J105" s="122"/>
      <c r="K105" s="122"/>
      <c r="L105" s="122"/>
      <c r="M105" s="145"/>
      <c r="N105" s="145"/>
      <c r="O105" s="145"/>
      <c r="P105" s="145"/>
      <c r="Q105" s="145"/>
      <c r="R105" s="145"/>
      <c r="S105" s="148"/>
    </row>
    <row r="106" spans="1:19" ht="11.25">
      <c r="A106" s="122"/>
      <c r="B106" s="141"/>
      <c r="C106" s="141"/>
      <c r="D106" s="122"/>
      <c r="E106" s="122"/>
      <c r="F106" s="122"/>
      <c r="G106" s="122"/>
      <c r="H106" s="122"/>
      <c r="I106" s="122"/>
      <c r="J106" s="122"/>
      <c r="K106" s="122"/>
      <c r="L106" s="122"/>
      <c r="M106" s="145"/>
      <c r="N106" s="145"/>
      <c r="O106" s="145"/>
      <c r="P106" s="145"/>
      <c r="Q106" s="145"/>
      <c r="R106" s="145"/>
      <c r="S106" s="148"/>
    </row>
    <row r="107" spans="1:19" ht="11.25">
      <c r="A107" s="122"/>
      <c r="B107" s="141"/>
      <c r="C107" s="141"/>
      <c r="D107" s="122"/>
      <c r="E107" s="122"/>
      <c r="F107" s="122"/>
      <c r="G107" s="122"/>
      <c r="H107" s="122"/>
      <c r="I107" s="122"/>
      <c r="J107" s="122"/>
      <c r="K107" s="122"/>
      <c r="L107" s="122"/>
      <c r="M107" s="145"/>
      <c r="N107" s="145"/>
      <c r="O107" s="145"/>
      <c r="P107" s="145"/>
      <c r="Q107" s="145"/>
      <c r="R107" s="145"/>
      <c r="S107" s="148"/>
    </row>
    <row r="108" spans="1:19" ht="11.25">
      <c r="A108" s="122"/>
      <c r="B108" s="141"/>
      <c r="C108" s="141"/>
      <c r="D108" s="122"/>
      <c r="E108" s="122"/>
      <c r="F108" s="122"/>
      <c r="G108" s="122"/>
      <c r="H108" s="122"/>
      <c r="I108" s="122"/>
      <c r="J108" s="122"/>
      <c r="K108" s="122"/>
      <c r="L108" s="122"/>
      <c r="M108" s="145"/>
      <c r="N108" s="145"/>
      <c r="O108" s="145"/>
      <c r="P108" s="145"/>
      <c r="Q108" s="145"/>
      <c r="R108" s="145"/>
      <c r="S108" s="148"/>
    </row>
    <row r="109" spans="1:19" ht="11.25">
      <c r="A109" s="122"/>
      <c r="B109" s="141"/>
      <c r="C109" s="141"/>
      <c r="D109" s="122"/>
      <c r="E109" s="122"/>
      <c r="F109" s="122"/>
      <c r="G109" s="122"/>
      <c r="H109" s="122"/>
      <c r="I109" s="122"/>
      <c r="J109" s="122"/>
      <c r="K109" s="122"/>
      <c r="L109" s="122"/>
      <c r="M109" s="145"/>
      <c r="N109" s="145"/>
      <c r="O109" s="145"/>
      <c r="P109" s="145"/>
      <c r="Q109" s="145"/>
      <c r="R109" s="145"/>
      <c r="S109" s="148"/>
    </row>
    <row r="110" spans="1:19" ht="11.25">
      <c r="A110" s="122"/>
      <c r="B110" s="141"/>
      <c r="C110" s="141"/>
      <c r="D110" s="122"/>
      <c r="E110" s="122"/>
      <c r="F110" s="122"/>
      <c r="G110" s="122"/>
      <c r="H110" s="122"/>
      <c r="I110" s="122"/>
      <c r="J110" s="122"/>
      <c r="K110" s="122"/>
      <c r="L110" s="122"/>
      <c r="M110" s="145"/>
      <c r="N110" s="145"/>
      <c r="O110" s="145"/>
      <c r="P110" s="145"/>
      <c r="Q110" s="145"/>
      <c r="R110" s="145"/>
      <c r="S110" s="148"/>
    </row>
    <row r="111" spans="1:19" ht="11.25">
      <c r="A111" s="122"/>
      <c r="B111" s="141"/>
      <c r="C111" s="141"/>
      <c r="D111" s="122"/>
      <c r="E111" s="122"/>
      <c r="F111" s="122"/>
      <c r="G111" s="122"/>
      <c r="H111" s="122"/>
      <c r="I111" s="122"/>
      <c r="J111" s="122"/>
      <c r="K111" s="122"/>
      <c r="L111" s="122"/>
      <c r="M111" s="145"/>
      <c r="N111" s="145"/>
      <c r="O111" s="145"/>
      <c r="P111" s="145"/>
      <c r="Q111" s="145"/>
      <c r="R111" s="145"/>
      <c r="S111" s="148"/>
    </row>
    <row r="112" spans="1:19" ht="11.25">
      <c r="A112" s="122"/>
      <c r="B112" s="141"/>
      <c r="C112" s="141"/>
      <c r="D112" s="122"/>
      <c r="E112" s="122"/>
      <c r="F112" s="122"/>
      <c r="G112" s="122"/>
      <c r="H112" s="122"/>
      <c r="I112" s="122"/>
      <c r="J112" s="122"/>
      <c r="K112" s="122"/>
      <c r="L112" s="122"/>
      <c r="M112" s="145"/>
      <c r="N112" s="145"/>
      <c r="O112" s="145"/>
      <c r="P112" s="145"/>
      <c r="Q112" s="145"/>
      <c r="R112" s="145"/>
      <c r="S112" s="148"/>
    </row>
    <row r="113" spans="1:19" ht="11.25">
      <c r="A113" s="122"/>
      <c r="B113" s="141"/>
      <c r="C113" s="141"/>
      <c r="D113" s="122"/>
      <c r="E113" s="122"/>
      <c r="F113" s="122"/>
      <c r="G113" s="122"/>
      <c r="H113" s="122"/>
      <c r="I113" s="122"/>
      <c r="J113" s="122"/>
      <c r="K113" s="122"/>
      <c r="L113" s="122"/>
      <c r="M113" s="145"/>
      <c r="N113" s="145"/>
      <c r="O113" s="145"/>
      <c r="P113" s="145"/>
      <c r="Q113" s="145"/>
      <c r="R113" s="145"/>
      <c r="S113" s="148"/>
    </row>
    <row r="114" spans="1:19" ht="11.25">
      <c r="A114" s="122"/>
      <c r="B114" s="141"/>
      <c r="C114" s="141"/>
      <c r="D114" s="122"/>
      <c r="E114" s="122"/>
      <c r="F114" s="122"/>
      <c r="G114" s="122"/>
      <c r="H114" s="122"/>
      <c r="I114" s="122"/>
      <c r="J114" s="122"/>
      <c r="K114" s="122"/>
      <c r="L114" s="122"/>
      <c r="M114" s="145"/>
      <c r="N114" s="145"/>
      <c r="O114" s="145"/>
      <c r="P114" s="145"/>
      <c r="Q114" s="145"/>
      <c r="R114" s="145"/>
      <c r="S114" s="148"/>
    </row>
    <row r="115" spans="1:19" ht="11.25">
      <c r="A115" s="122"/>
      <c r="B115" s="141"/>
      <c r="C115" s="141"/>
      <c r="D115" s="122"/>
      <c r="E115" s="122"/>
      <c r="F115" s="122"/>
      <c r="G115" s="122"/>
      <c r="H115" s="122"/>
      <c r="I115" s="122"/>
      <c r="J115" s="122"/>
      <c r="K115" s="122"/>
      <c r="L115" s="122"/>
      <c r="M115" s="145"/>
      <c r="N115" s="145"/>
      <c r="O115" s="145"/>
      <c r="P115" s="145"/>
      <c r="Q115" s="145"/>
      <c r="R115" s="145"/>
      <c r="S115" s="148"/>
    </row>
    <row r="116" spans="1:19" ht="11.25">
      <c r="A116" s="122"/>
      <c r="B116" s="141"/>
      <c r="C116" s="141"/>
      <c r="D116" s="122"/>
      <c r="E116" s="122"/>
      <c r="F116" s="122"/>
      <c r="G116" s="122"/>
      <c r="H116" s="122"/>
      <c r="I116" s="122"/>
      <c r="J116" s="122"/>
      <c r="K116" s="122"/>
      <c r="L116" s="122"/>
      <c r="M116" s="145"/>
      <c r="N116" s="145"/>
      <c r="O116" s="145"/>
      <c r="P116" s="145"/>
      <c r="Q116" s="145"/>
      <c r="R116" s="145"/>
      <c r="S116" s="148"/>
    </row>
    <row r="117" spans="1:19" ht="11.25">
      <c r="A117" s="122"/>
      <c r="B117" s="141"/>
      <c r="C117" s="141"/>
      <c r="D117" s="122"/>
      <c r="E117" s="122"/>
      <c r="F117" s="122"/>
      <c r="G117" s="122"/>
      <c r="H117" s="122"/>
      <c r="I117" s="122"/>
      <c r="J117" s="122"/>
      <c r="K117" s="122"/>
      <c r="L117" s="122"/>
      <c r="M117" s="145"/>
      <c r="N117" s="145"/>
      <c r="O117" s="145"/>
      <c r="P117" s="145"/>
      <c r="Q117" s="145"/>
      <c r="R117" s="145"/>
      <c r="S117" s="148"/>
    </row>
    <row r="118" spans="1:19" ht="11.25">
      <c r="A118" s="122"/>
      <c r="B118" s="141"/>
      <c r="C118" s="141"/>
      <c r="D118" s="122"/>
      <c r="E118" s="122"/>
      <c r="F118" s="122"/>
      <c r="G118" s="122"/>
      <c r="H118" s="122"/>
      <c r="I118" s="122"/>
      <c r="J118" s="122"/>
      <c r="K118" s="122"/>
      <c r="L118" s="122"/>
      <c r="M118" s="145"/>
      <c r="N118" s="145"/>
      <c r="O118" s="145"/>
      <c r="P118" s="145"/>
      <c r="Q118" s="145"/>
      <c r="R118" s="145"/>
      <c r="S118" s="148"/>
    </row>
    <row r="119" spans="1:19" ht="11.25">
      <c r="A119" s="122"/>
      <c r="B119" s="141"/>
      <c r="C119" s="141"/>
      <c r="D119" s="122"/>
      <c r="E119" s="122"/>
      <c r="F119" s="122"/>
      <c r="G119" s="122"/>
      <c r="H119" s="122"/>
      <c r="I119" s="122"/>
      <c r="J119" s="122"/>
      <c r="K119" s="122"/>
      <c r="L119" s="122"/>
      <c r="M119" s="145"/>
      <c r="N119" s="145"/>
      <c r="O119" s="145"/>
      <c r="P119" s="145"/>
      <c r="Q119" s="145"/>
      <c r="R119" s="145"/>
      <c r="S119" s="148"/>
    </row>
    <row r="120" spans="1:19" ht="11.25">
      <c r="A120" s="122"/>
      <c r="B120" s="141"/>
      <c r="C120" s="141"/>
      <c r="D120" s="122"/>
      <c r="E120" s="122"/>
      <c r="F120" s="122"/>
      <c r="G120" s="122"/>
      <c r="H120" s="122"/>
      <c r="I120" s="122"/>
      <c r="J120" s="122"/>
      <c r="K120" s="122"/>
      <c r="L120" s="122"/>
      <c r="M120" s="145"/>
      <c r="N120" s="145"/>
      <c r="O120" s="145"/>
      <c r="P120" s="145"/>
      <c r="Q120" s="145"/>
      <c r="R120" s="145"/>
      <c r="S120" s="148"/>
    </row>
    <row r="121" spans="1:19" ht="11.25">
      <c r="A121" s="122"/>
      <c r="B121" s="141"/>
      <c r="C121" s="141"/>
      <c r="D121" s="122"/>
      <c r="E121" s="122"/>
      <c r="F121" s="122"/>
      <c r="G121" s="122"/>
      <c r="H121" s="122"/>
      <c r="I121" s="122"/>
      <c r="J121" s="122"/>
      <c r="K121" s="122"/>
      <c r="L121" s="122"/>
      <c r="M121" s="145"/>
      <c r="N121" s="145"/>
      <c r="O121" s="145"/>
      <c r="P121" s="145"/>
      <c r="Q121" s="145"/>
      <c r="R121" s="145"/>
      <c r="S121" s="148"/>
    </row>
    <row r="122" spans="1:19" ht="11.25">
      <c r="A122" s="122"/>
      <c r="B122" s="141"/>
      <c r="C122" s="141"/>
      <c r="D122" s="122"/>
      <c r="E122" s="122"/>
      <c r="F122" s="122"/>
      <c r="G122" s="122"/>
      <c r="H122" s="122"/>
      <c r="I122" s="122"/>
      <c r="J122" s="122"/>
      <c r="K122" s="122"/>
      <c r="L122" s="122"/>
      <c r="M122" s="145"/>
      <c r="N122" s="145"/>
      <c r="O122" s="145"/>
      <c r="P122" s="145"/>
      <c r="Q122" s="145"/>
      <c r="R122" s="145"/>
      <c r="S122" s="148"/>
    </row>
    <row r="123" spans="1:19" ht="11.25">
      <c r="A123" s="122"/>
      <c r="B123" s="141"/>
      <c r="C123" s="141"/>
      <c r="D123" s="122"/>
      <c r="E123" s="122"/>
      <c r="F123" s="122"/>
      <c r="G123" s="122"/>
      <c r="H123" s="122"/>
      <c r="I123" s="122"/>
      <c r="J123" s="122"/>
      <c r="K123" s="122"/>
      <c r="L123" s="122"/>
      <c r="M123" s="145"/>
      <c r="N123" s="145"/>
      <c r="O123" s="145"/>
      <c r="P123" s="145"/>
      <c r="Q123" s="145"/>
      <c r="R123" s="145"/>
      <c r="S123" s="148"/>
    </row>
    <row r="124" spans="1:19" ht="11.25">
      <c r="A124" s="122"/>
      <c r="B124" s="141"/>
      <c r="C124" s="141"/>
      <c r="D124" s="122"/>
      <c r="E124" s="122"/>
      <c r="F124" s="122"/>
      <c r="G124" s="122"/>
      <c r="H124" s="122"/>
      <c r="I124" s="122"/>
      <c r="J124" s="122"/>
      <c r="K124" s="122"/>
      <c r="L124" s="122"/>
      <c r="M124" s="145"/>
      <c r="N124" s="145"/>
      <c r="O124" s="145"/>
      <c r="P124" s="145"/>
      <c r="Q124" s="145"/>
      <c r="R124" s="145"/>
      <c r="S124" s="148"/>
    </row>
    <row r="125" spans="1:19" ht="11.25">
      <c r="A125" s="122"/>
      <c r="B125" s="141"/>
      <c r="C125" s="141"/>
      <c r="D125" s="122"/>
      <c r="E125" s="122"/>
      <c r="F125" s="122"/>
      <c r="G125" s="122"/>
      <c r="H125" s="122"/>
      <c r="I125" s="122"/>
      <c r="J125" s="122"/>
      <c r="K125" s="122"/>
      <c r="L125" s="122"/>
      <c r="M125" s="145"/>
      <c r="N125" s="145"/>
      <c r="O125" s="145"/>
      <c r="P125" s="145"/>
      <c r="Q125" s="145"/>
      <c r="R125" s="145"/>
      <c r="S125" s="148"/>
    </row>
    <row r="126" spans="1:19" ht="11.25">
      <c r="A126" s="122"/>
      <c r="B126" s="141"/>
      <c r="C126" s="141"/>
      <c r="D126" s="122"/>
      <c r="E126" s="122"/>
      <c r="F126" s="122"/>
      <c r="G126" s="122"/>
      <c r="H126" s="122"/>
      <c r="I126" s="122"/>
      <c r="J126" s="122"/>
      <c r="K126" s="122"/>
      <c r="L126" s="122"/>
      <c r="M126" s="145"/>
      <c r="N126" s="145"/>
      <c r="O126" s="145"/>
      <c r="P126" s="145"/>
      <c r="Q126" s="145"/>
      <c r="R126" s="145"/>
      <c r="S126" s="148"/>
    </row>
    <row r="127" spans="1:19" ht="11.25">
      <c r="A127" s="122"/>
      <c r="B127" s="141"/>
      <c r="C127" s="141"/>
      <c r="D127" s="122"/>
      <c r="E127" s="122"/>
      <c r="F127" s="122"/>
      <c r="G127" s="122"/>
      <c r="H127" s="122"/>
      <c r="I127" s="122"/>
      <c r="J127" s="122"/>
      <c r="K127" s="122"/>
      <c r="L127" s="122"/>
      <c r="M127" s="145"/>
      <c r="N127" s="145"/>
      <c r="O127" s="145"/>
      <c r="P127" s="145"/>
      <c r="Q127" s="145"/>
      <c r="R127" s="145"/>
      <c r="S127" s="148"/>
    </row>
    <row r="128" spans="1:19" ht="11.25">
      <c r="A128" s="122"/>
      <c r="B128" s="141"/>
      <c r="C128" s="141"/>
      <c r="D128" s="122"/>
      <c r="E128" s="122"/>
      <c r="F128" s="122"/>
      <c r="G128" s="122"/>
      <c r="H128" s="122"/>
      <c r="I128" s="122"/>
      <c r="J128" s="122"/>
      <c r="K128" s="122"/>
      <c r="L128" s="122"/>
      <c r="M128" s="145"/>
      <c r="N128" s="145"/>
      <c r="O128" s="145"/>
      <c r="P128" s="145"/>
      <c r="Q128" s="145"/>
      <c r="R128" s="145"/>
      <c r="S128" s="148"/>
    </row>
    <row r="129" spans="1:19" ht="11.25">
      <c r="A129" s="122"/>
      <c r="B129" s="141"/>
      <c r="C129" s="141"/>
      <c r="D129" s="122"/>
      <c r="E129" s="122"/>
      <c r="F129" s="122"/>
      <c r="G129" s="122"/>
      <c r="H129" s="122"/>
      <c r="I129" s="122"/>
      <c r="J129" s="122"/>
      <c r="K129" s="122"/>
      <c r="L129" s="122"/>
      <c r="M129" s="145"/>
      <c r="N129" s="145"/>
      <c r="O129" s="145"/>
      <c r="P129" s="145"/>
      <c r="Q129" s="145"/>
      <c r="R129" s="145"/>
      <c r="S129" s="148"/>
    </row>
    <row r="130" spans="1:19" ht="11.25">
      <c r="A130" s="122"/>
      <c r="B130" s="141"/>
      <c r="C130" s="141"/>
      <c r="D130" s="122"/>
      <c r="E130" s="122"/>
      <c r="F130" s="122"/>
      <c r="G130" s="122"/>
      <c r="H130" s="122"/>
      <c r="I130" s="122"/>
      <c r="J130" s="122"/>
      <c r="K130" s="122"/>
      <c r="L130" s="122"/>
      <c r="M130" s="145"/>
      <c r="N130" s="145"/>
      <c r="O130" s="145"/>
      <c r="P130" s="145"/>
      <c r="Q130" s="145"/>
      <c r="R130" s="145"/>
      <c r="S130" s="148"/>
    </row>
    <row r="131" spans="1:19" ht="11.25">
      <c r="A131" s="122"/>
      <c r="B131" s="141"/>
      <c r="C131" s="141"/>
      <c r="D131" s="122"/>
      <c r="E131" s="122"/>
      <c r="F131" s="122"/>
      <c r="G131" s="122"/>
      <c r="H131" s="122"/>
      <c r="I131" s="122"/>
      <c r="J131" s="122"/>
      <c r="K131" s="122"/>
      <c r="L131" s="122"/>
      <c r="M131" s="145"/>
      <c r="N131" s="145"/>
      <c r="O131" s="145"/>
      <c r="P131" s="145"/>
      <c r="Q131" s="145"/>
      <c r="R131" s="145"/>
      <c r="S131" s="148"/>
    </row>
    <row r="132" spans="1:19" ht="11.25">
      <c r="A132" s="122"/>
      <c r="B132" s="141"/>
      <c r="C132" s="141"/>
      <c r="D132" s="122"/>
      <c r="E132" s="122"/>
      <c r="F132" s="122"/>
      <c r="G132" s="122"/>
      <c r="H132" s="122"/>
      <c r="I132" s="122"/>
      <c r="J132" s="122"/>
      <c r="K132" s="122"/>
      <c r="L132" s="122"/>
      <c r="M132" s="145"/>
      <c r="N132" s="145"/>
      <c r="O132" s="145"/>
      <c r="P132" s="145"/>
      <c r="Q132" s="145"/>
      <c r="R132" s="145"/>
      <c r="S132" s="148"/>
    </row>
    <row r="133" spans="1:19" ht="11.25">
      <c r="A133" s="122"/>
      <c r="B133" s="141"/>
      <c r="C133" s="141"/>
      <c r="D133" s="122"/>
      <c r="E133" s="122"/>
      <c r="F133" s="122"/>
      <c r="G133" s="122"/>
      <c r="H133" s="122"/>
      <c r="I133" s="122"/>
      <c r="J133" s="122"/>
      <c r="K133" s="122"/>
      <c r="L133" s="122"/>
      <c r="M133" s="145"/>
      <c r="N133" s="145"/>
      <c r="O133" s="145"/>
      <c r="P133" s="145"/>
      <c r="Q133" s="145"/>
      <c r="R133" s="145"/>
      <c r="S133" s="148"/>
    </row>
    <row r="134" spans="1:19" ht="11.25">
      <c r="A134" s="122"/>
      <c r="B134" s="141"/>
      <c r="C134" s="141"/>
      <c r="D134" s="122"/>
      <c r="E134" s="122"/>
      <c r="F134" s="122"/>
      <c r="G134" s="122"/>
      <c r="H134" s="122"/>
      <c r="I134" s="122"/>
      <c r="J134" s="122"/>
      <c r="K134" s="122"/>
      <c r="L134" s="122"/>
      <c r="M134" s="145"/>
      <c r="N134" s="145"/>
      <c r="O134" s="145"/>
      <c r="P134" s="145"/>
      <c r="Q134" s="145"/>
      <c r="R134" s="145"/>
      <c r="S134" s="148"/>
    </row>
    <row r="135" spans="1:19" ht="11.25">
      <c r="A135" s="122"/>
      <c r="B135" s="141"/>
      <c r="C135" s="141"/>
      <c r="D135" s="122"/>
      <c r="E135" s="122"/>
      <c r="F135" s="122"/>
      <c r="G135" s="122"/>
      <c r="H135" s="122"/>
      <c r="I135" s="122"/>
      <c r="J135" s="122"/>
      <c r="K135" s="122"/>
      <c r="L135" s="122"/>
      <c r="M135" s="145"/>
      <c r="N135" s="145"/>
      <c r="O135" s="145"/>
      <c r="P135" s="145"/>
      <c r="Q135" s="145"/>
      <c r="R135" s="145"/>
      <c r="S135" s="148"/>
    </row>
    <row r="136" spans="1:19" ht="11.25">
      <c r="A136" s="122"/>
      <c r="B136" s="141"/>
      <c r="C136" s="141"/>
      <c r="D136" s="122"/>
      <c r="E136" s="122"/>
      <c r="F136" s="122"/>
      <c r="G136" s="122"/>
      <c r="H136" s="122"/>
      <c r="I136" s="122"/>
      <c r="J136" s="122"/>
      <c r="K136" s="122"/>
      <c r="L136" s="122"/>
      <c r="M136" s="145"/>
      <c r="N136" s="145"/>
      <c r="O136" s="145"/>
      <c r="P136" s="145"/>
      <c r="Q136" s="145"/>
      <c r="R136" s="145"/>
      <c r="S136" s="148"/>
    </row>
    <row r="137" spans="1:19" ht="11.25">
      <c r="A137" s="122"/>
      <c r="B137" s="141"/>
      <c r="C137" s="141"/>
      <c r="D137" s="122"/>
      <c r="E137" s="122"/>
      <c r="F137" s="122"/>
      <c r="G137" s="122"/>
      <c r="H137" s="122"/>
      <c r="I137" s="122"/>
      <c r="J137" s="122"/>
      <c r="K137" s="122"/>
      <c r="L137" s="122"/>
      <c r="M137" s="145"/>
      <c r="N137" s="145"/>
      <c r="O137" s="145"/>
      <c r="P137" s="145"/>
      <c r="Q137" s="145"/>
      <c r="R137" s="145"/>
      <c r="S137" s="148"/>
    </row>
    <row r="138" spans="1:19" ht="11.25">
      <c r="A138" s="122"/>
      <c r="B138" s="141"/>
      <c r="C138" s="141"/>
      <c r="D138" s="122"/>
      <c r="E138" s="122"/>
      <c r="F138" s="122"/>
      <c r="G138" s="122"/>
      <c r="H138" s="122"/>
      <c r="I138" s="122"/>
      <c r="J138" s="122"/>
      <c r="K138" s="122"/>
      <c r="L138" s="122"/>
      <c r="M138" s="145"/>
      <c r="N138" s="145"/>
      <c r="O138" s="145"/>
      <c r="P138" s="145"/>
      <c r="Q138" s="145"/>
      <c r="R138" s="145"/>
      <c r="S138" s="148"/>
    </row>
    <row r="139" spans="1:19" ht="11.25">
      <c r="A139" s="122"/>
      <c r="B139" s="141"/>
      <c r="C139" s="141"/>
      <c r="D139" s="122"/>
      <c r="E139" s="122"/>
      <c r="F139" s="122"/>
      <c r="G139" s="122"/>
      <c r="H139" s="122"/>
      <c r="I139" s="122"/>
      <c r="J139" s="122"/>
      <c r="K139" s="122"/>
      <c r="L139" s="122"/>
      <c r="M139" s="145"/>
      <c r="N139" s="145"/>
      <c r="O139" s="145"/>
      <c r="P139" s="145"/>
      <c r="Q139" s="145"/>
      <c r="R139" s="145"/>
      <c r="S139" s="148"/>
    </row>
    <row r="140" spans="1:19" ht="11.25">
      <c r="A140" s="122"/>
      <c r="B140" s="141"/>
      <c r="C140" s="141"/>
      <c r="D140" s="122"/>
      <c r="E140" s="122"/>
      <c r="F140" s="122"/>
      <c r="G140" s="122"/>
      <c r="H140" s="122"/>
      <c r="I140" s="122"/>
      <c r="J140" s="122"/>
      <c r="K140" s="122"/>
      <c r="L140" s="122"/>
      <c r="M140" s="145"/>
      <c r="N140" s="145"/>
      <c r="O140" s="145"/>
      <c r="P140" s="145"/>
      <c r="Q140" s="145"/>
      <c r="R140" s="145"/>
      <c r="S140" s="148"/>
    </row>
    <row r="141" spans="1:19" ht="11.25">
      <c r="A141" s="122"/>
      <c r="B141" s="141"/>
      <c r="C141" s="141"/>
      <c r="D141" s="122"/>
      <c r="E141" s="122"/>
      <c r="F141" s="122"/>
      <c r="G141" s="122"/>
      <c r="H141" s="122"/>
      <c r="I141" s="122"/>
      <c r="J141" s="122"/>
      <c r="K141" s="122"/>
      <c r="L141" s="122"/>
      <c r="M141" s="145"/>
      <c r="N141" s="145"/>
      <c r="O141" s="145"/>
      <c r="P141" s="145"/>
      <c r="Q141" s="145"/>
      <c r="R141" s="145"/>
      <c r="S141" s="148"/>
    </row>
    <row r="142" spans="1:19" ht="11.25">
      <c r="A142" s="122"/>
      <c r="B142" s="141"/>
      <c r="C142" s="141"/>
      <c r="D142" s="122"/>
      <c r="E142" s="122"/>
      <c r="F142" s="122"/>
      <c r="G142" s="122"/>
      <c r="H142" s="122"/>
      <c r="I142" s="122"/>
      <c r="J142" s="122"/>
      <c r="K142" s="122"/>
      <c r="L142" s="122"/>
      <c r="M142" s="145"/>
      <c r="N142" s="145"/>
      <c r="O142" s="145"/>
      <c r="P142" s="145"/>
      <c r="Q142" s="145"/>
      <c r="R142" s="145"/>
      <c r="S142" s="148"/>
    </row>
    <row r="143" spans="1:19" ht="11.25">
      <c r="A143" s="122"/>
      <c r="B143" s="141"/>
      <c r="C143" s="141"/>
      <c r="D143" s="122"/>
      <c r="E143" s="122"/>
      <c r="F143" s="122"/>
      <c r="G143" s="122"/>
      <c r="H143" s="122"/>
      <c r="I143" s="122"/>
      <c r="J143" s="122"/>
      <c r="K143" s="122"/>
      <c r="L143" s="122"/>
      <c r="M143" s="145"/>
      <c r="N143" s="145"/>
      <c r="O143" s="145"/>
      <c r="P143" s="145"/>
      <c r="Q143" s="145"/>
      <c r="R143" s="145"/>
      <c r="S143" s="148"/>
    </row>
    <row r="144" spans="1:19" ht="11.25">
      <c r="A144" s="122"/>
      <c r="B144" s="141"/>
      <c r="C144" s="141"/>
      <c r="D144" s="122"/>
      <c r="E144" s="122"/>
      <c r="F144" s="122"/>
      <c r="G144" s="122"/>
      <c r="H144" s="122"/>
      <c r="I144" s="122"/>
      <c r="J144" s="122"/>
      <c r="K144" s="122"/>
      <c r="L144" s="122"/>
      <c r="M144" s="145"/>
      <c r="N144" s="145"/>
      <c r="O144" s="145"/>
      <c r="P144" s="145"/>
      <c r="Q144" s="145"/>
      <c r="R144" s="145"/>
      <c r="S144" s="148"/>
    </row>
    <row r="145" spans="1:19" ht="11.25">
      <c r="A145" s="122"/>
      <c r="B145" s="141"/>
      <c r="C145" s="141"/>
      <c r="D145" s="122"/>
      <c r="E145" s="122"/>
      <c r="F145" s="122"/>
      <c r="G145" s="122"/>
      <c r="H145" s="122"/>
      <c r="I145" s="122"/>
      <c r="J145" s="122"/>
      <c r="K145" s="122"/>
      <c r="L145" s="122"/>
      <c r="M145" s="145"/>
      <c r="N145" s="145"/>
      <c r="O145" s="145"/>
      <c r="P145" s="145"/>
      <c r="Q145" s="145"/>
      <c r="R145" s="145"/>
      <c r="S145" s="148"/>
    </row>
    <row r="146" spans="1:19" ht="11.25">
      <c r="A146" s="122"/>
      <c r="B146" s="141"/>
      <c r="C146" s="141"/>
      <c r="D146" s="122"/>
      <c r="E146" s="122"/>
      <c r="F146" s="122"/>
      <c r="G146" s="122"/>
      <c r="H146" s="122"/>
      <c r="I146" s="122"/>
      <c r="J146" s="122"/>
      <c r="K146" s="122"/>
      <c r="L146" s="122"/>
      <c r="M146" s="145"/>
      <c r="N146" s="145"/>
      <c r="O146" s="145"/>
      <c r="P146" s="145"/>
      <c r="Q146" s="145"/>
      <c r="R146" s="145"/>
      <c r="S146" s="148"/>
    </row>
    <row r="147" spans="1:19" ht="11.25">
      <c r="A147" s="122"/>
      <c r="B147" s="141"/>
      <c r="C147" s="141"/>
      <c r="D147" s="122"/>
      <c r="E147" s="122"/>
      <c r="F147" s="122"/>
      <c r="G147" s="122"/>
      <c r="H147" s="122"/>
      <c r="I147" s="122"/>
      <c r="J147" s="122"/>
      <c r="K147" s="122"/>
      <c r="L147" s="122"/>
      <c r="M147" s="145"/>
      <c r="N147" s="145"/>
      <c r="O147" s="145"/>
      <c r="P147" s="145"/>
      <c r="Q147" s="145"/>
      <c r="R147" s="145"/>
      <c r="S147" s="148"/>
    </row>
    <row r="148" spans="1:19" ht="11.25">
      <c r="A148" s="122"/>
      <c r="B148" s="141"/>
      <c r="C148" s="141"/>
      <c r="D148" s="122"/>
      <c r="E148" s="122"/>
      <c r="F148" s="122"/>
      <c r="G148" s="122"/>
      <c r="H148" s="122"/>
      <c r="I148" s="122"/>
      <c r="J148" s="122"/>
      <c r="K148" s="122"/>
      <c r="L148" s="122"/>
      <c r="M148" s="145"/>
      <c r="N148" s="145"/>
      <c r="O148" s="145"/>
      <c r="P148" s="145"/>
      <c r="Q148" s="145"/>
      <c r="R148" s="145"/>
      <c r="S148" s="148"/>
    </row>
    <row r="149" spans="1:19" ht="11.25">
      <c r="A149" s="122"/>
      <c r="B149" s="141"/>
      <c r="C149" s="141"/>
      <c r="D149" s="122"/>
      <c r="E149" s="122"/>
      <c r="F149" s="122"/>
      <c r="G149" s="122"/>
      <c r="H149" s="122"/>
      <c r="I149" s="122"/>
      <c r="J149" s="122"/>
      <c r="K149" s="122"/>
      <c r="L149" s="122"/>
      <c r="M149" s="145"/>
      <c r="N149" s="145"/>
      <c r="O149" s="145"/>
      <c r="P149" s="145"/>
      <c r="Q149" s="145"/>
      <c r="R149" s="145"/>
      <c r="S149" s="148"/>
    </row>
    <row r="150" spans="1:19" ht="11.25">
      <c r="A150" s="122"/>
      <c r="B150" s="141"/>
      <c r="C150" s="141"/>
      <c r="D150" s="122"/>
      <c r="E150" s="122"/>
      <c r="F150" s="122"/>
      <c r="G150" s="122"/>
      <c r="H150" s="122"/>
      <c r="I150" s="122"/>
      <c r="J150" s="122"/>
      <c r="K150" s="122"/>
      <c r="L150" s="122"/>
      <c r="M150" s="145"/>
      <c r="N150" s="145"/>
      <c r="O150" s="145"/>
      <c r="P150" s="145"/>
      <c r="Q150" s="145"/>
      <c r="R150" s="145"/>
      <c r="S150" s="148"/>
    </row>
    <row r="151" spans="1:19" ht="11.25">
      <c r="A151" s="122"/>
      <c r="B151" s="141"/>
      <c r="C151" s="141"/>
      <c r="D151" s="122"/>
      <c r="E151" s="122"/>
      <c r="F151" s="122"/>
      <c r="G151" s="122"/>
      <c r="H151" s="122"/>
      <c r="I151" s="122"/>
      <c r="J151" s="122"/>
      <c r="K151" s="122"/>
      <c r="L151" s="122"/>
      <c r="M151" s="145"/>
      <c r="N151" s="145"/>
      <c r="O151" s="145"/>
      <c r="P151" s="145"/>
      <c r="Q151" s="145"/>
      <c r="R151" s="145"/>
      <c r="S151" s="148"/>
    </row>
    <row r="152" spans="1:19" ht="11.25">
      <c r="A152" s="122"/>
      <c r="B152" s="141"/>
      <c r="C152" s="141"/>
      <c r="D152" s="122"/>
      <c r="E152" s="122"/>
      <c r="F152" s="122"/>
      <c r="G152" s="122"/>
      <c r="H152" s="122"/>
      <c r="I152" s="122"/>
      <c r="J152" s="122"/>
      <c r="K152" s="122"/>
      <c r="L152" s="122"/>
      <c r="M152" s="145"/>
      <c r="N152" s="145"/>
      <c r="O152" s="145"/>
      <c r="P152" s="145"/>
      <c r="Q152" s="145"/>
      <c r="R152" s="145"/>
      <c r="S152" s="148"/>
    </row>
    <row r="153" spans="1:19" ht="11.25">
      <c r="A153" s="122"/>
      <c r="B153" s="141"/>
      <c r="C153" s="141"/>
      <c r="D153" s="122"/>
      <c r="E153" s="122"/>
      <c r="F153" s="122"/>
      <c r="G153" s="122"/>
      <c r="H153" s="122"/>
      <c r="I153" s="122"/>
      <c r="J153" s="122"/>
      <c r="K153" s="122"/>
      <c r="L153" s="122"/>
      <c r="M153" s="145"/>
      <c r="N153" s="145"/>
      <c r="O153" s="145"/>
      <c r="P153" s="145"/>
      <c r="Q153" s="145"/>
      <c r="R153" s="145"/>
      <c r="S153" s="148"/>
    </row>
    <row r="154" spans="1:19" ht="11.25">
      <c r="A154" s="122"/>
      <c r="B154" s="141"/>
      <c r="C154" s="141"/>
      <c r="D154" s="122"/>
      <c r="E154" s="122"/>
      <c r="F154" s="122"/>
      <c r="G154" s="122"/>
      <c r="H154" s="122"/>
      <c r="I154" s="122"/>
      <c r="J154" s="122"/>
      <c r="K154" s="122"/>
      <c r="L154" s="122"/>
      <c r="M154" s="145"/>
      <c r="N154" s="145"/>
      <c r="O154" s="145"/>
      <c r="P154" s="145"/>
      <c r="Q154" s="145"/>
      <c r="R154" s="145"/>
      <c r="S154" s="148"/>
    </row>
    <row r="155" spans="1:19" ht="11.25">
      <c r="A155" s="122"/>
      <c r="B155" s="141"/>
      <c r="C155" s="141"/>
      <c r="D155" s="122"/>
      <c r="E155" s="122"/>
      <c r="F155" s="122"/>
      <c r="G155" s="122"/>
      <c r="H155" s="122"/>
      <c r="I155" s="122"/>
      <c r="J155" s="122"/>
      <c r="K155" s="122"/>
      <c r="L155" s="122"/>
      <c r="M155" s="145"/>
      <c r="N155" s="145"/>
      <c r="O155" s="145"/>
      <c r="P155" s="145"/>
      <c r="Q155" s="145"/>
      <c r="R155" s="145"/>
      <c r="S155" s="148"/>
    </row>
    <row r="156" spans="1:19" ht="11.25">
      <c r="A156" s="122"/>
      <c r="B156" s="141"/>
      <c r="C156" s="141"/>
      <c r="D156" s="122"/>
      <c r="E156" s="122"/>
      <c r="F156" s="122"/>
      <c r="G156" s="122"/>
      <c r="H156" s="122"/>
      <c r="I156" s="122"/>
      <c r="J156" s="122"/>
      <c r="K156" s="122"/>
      <c r="L156" s="122"/>
      <c r="M156" s="145"/>
      <c r="N156" s="145"/>
      <c r="O156" s="145"/>
      <c r="P156" s="145"/>
      <c r="Q156" s="145"/>
      <c r="R156" s="145"/>
      <c r="S156" s="148"/>
    </row>
    <row r="157" spans="1:19" ht="11.25">
      <c r="A157" s="122"/>
      <c r="B157" s="141"/>
      <c r="C157" s="141"/>
      <c r="D157" s="122"/>
      <c r="E157" s="122"/>
      <c r="F157" s="122"/>
      <c r="G157" s="122"/>
      <c r="H157" s="122"/>
      <c r="I157" s="122"/>
      <c r="J157" s="122"/>
      <c r="K157" s="122"/>
      <c r="L157" s="122"/>
      <c r="M157" s="145"/>
      <c r="N157" s="145"/>
      <c r="O157" s="145"/>
      <c r="P157" s="145"/>
      <c r="Q157" s="145"/>
      <c r="R157" s="145"/>
      <c r="S157" s="148"/>
    </row>
    <row r="158" spans="1:19" ht="11.25">
      <c r="A158" s="122"/>
      <c r="B158" s="141"/>
      <c r="C158" s="141"/>
      <c r="D158" s="122"/>
      <c r="E158" s="122"/>
      <c r="F158" s="122"/>
      <c r="G158" s="122"/>
      <c r="H158" s="122"/>
      <c r="I158" s="122"/>
      <c r="J158" s="122"/>
      <c r="K158" s="122"/>
      <c r="L158" s="122"/>
      <c r="M158" s="145"/>
      <c r="N158" s="145"/>
      <c r="O158" s="145"/>
      <c r="P158" s="145"/>
      <c r="Q158" s="145"/>
      <c r="R158" s="145"/>
      <c r="S158" s="148"/>
    </row>
    <row r="159" spans="1:19" ht="11.25">
      <c r="A159" s="122"/>
      <c r="B159" s="141"/>
      <c r="C159" s="141"/>
      <c r="D159" s="122"/>
      <c r="E159" s="122"/>
      <c r="F159" s="122"/>
      <c r="G159" s="122"/>
      <c r="H159" s="122"/>
      <c r="I159" s="122"/>
      <c r="J159" s="122"/>
      <c r="K159" s="122"/>
      <c r="L159" s="122"/>
      <c r="M159" s="145"/>
      <c r="N159" s="145"/>
      <c r="O159" s="145"/>
      <c r="P159" s="145"/>
      <c r="Q159" s="145"/>
      <c r="R159" s="145"/>
      <c r="S159" s="148"/>
    </row>
    <row r="160" spans="1:19" ht="11.25">
      <c r="A160" s="122"/>
      <c r="B160" s="141"/>
      <c r="C160" s="141"/>
      <c r="D160" s="122"/>
      <c r="E160" s="122"/>
      <c r="F160" s="122"/>
      <c r="G160" s="122"/>
      <c r="H160" s="122"/>
      <c r="I160" s="122"/>
      <c r="J160" s="122"/>
      <c r="K160" s="122"/>
      <c r="L160" s="122"/>
      <c r="M160" s="145"/>
      <c r="N160" s="145"/>
      <c r="O160" s="145"/>
      <c r="P160" s="145"/>
      <c r="Q160" s="145"/>
      <c r="R160" s="145"/>
      <c r="S160" s="148"/>
    </row>
    <row r="161" spans="1:19" ht="11.25">
      <c r="A161" s="122"/>
      <c r="B161" s="141"/>
      <c r="C161" s="141"/>
      <c r="D161" s="122"/>
      <c r="E161" s="122"/>
      <c r="F161" s="122"/>
      <c r="G161" s="122"/>
      <c r="H161" s="122"/>
      <c r="I161" s="122"/>
      <c r="J161" s="122"/>
      <c r="K161" s="122"/>
      <c r="L161" s="122"/>
      <c r="M161" s="145"/>
      <c r="N161" s="145"/>
      <c r="O161" s="145"/>
      <c r="P161" s="145"/>
      <c r="Q161" s="145"/>
      <c r="R161" s="145"/>
      <c r="S161" s="148"/>
    </row>
    <row r="162" spans="1:19" ht="11.25">
      <c r="A162" s="122"/>
      <c r="B162" s="141"/>
      <c r="C162" s="141"/>
      <c r="D162" s="122"/>
      <c r="E162" s="122"/>
      <c r="F162" s="122"/>
      <c r="G162" s="122"/>
      <c r="H162" s="122"/>
      <c r="I162" s="122"/>
      <c r="J162" s="122"/>
      <c r="K162" s="122"/>
      <c r="L162" s="122"/>
      <c r="M162" s="145"/>
      <c r="N162" s="145"/>
      <c r="O162" s="145"/>
      <c r="P162" s="145"/>
      <c r="Q162" s="145"/>
      <c r="R162" s="145"/>
      <c r="S162" s="148"/>
    </row>
    <row r="163" spans="1:19" ht="11.25">
      <c r="A163" s="122"/>
      <c r="B163" s="141"/>
      <c r="C163" s="141"/>
      <c r="D163" s="122"/>
      <c r="E163" s="122"/>
      <c r="F163" s="122"/>
      <c r="G163" s="122"/>
      <c r="H163" s="122"/>
      <c r="I163" s="122"/>
      <c r="J163" s="122"/>
      <c r="K163" s="122"/>
      <c r="L163" s="122"/>
      <c r="M163" s="145"/>
      <c r="N163" s="145"/>
      <c r="O163" s="145"/>
      <c r="P163" s="145"/>
      <c r="Q163" s="145"/>
      <c r="R163" s="145"/>
      <c r="S163" s="148"/>
    </row>
    <row r="164" spans="1:19" ht="11.25">
      <c r="A164" s="122"/>
      <c r="B164" s="141"/>
      <c r="C164" s="141"/>
      <c r="D164" s="122"/>
      <c r="E164" s="122"/>
      <c r="F164" s="122"/>
      <c r="G164" s="122"/>
      <c r="H164" s="122"/>
      <c r="I164" s="122"/>
      <c r="J164" s="122"/>
      <c r="K164" s="122"/>
      <c r="L164" s="122"/>
      <c r="M164" s="145"/>
      <c r="N164" s="145"/>
      <c r="O164" s="145"/>
      <c r="P164" s="145"/>
      <c r="Q164" s="145"/>
      <c r="R164" s="145"/>
      <c r="S164" s="148"/>
    </row>
    <row r="165" spans="1:19" ht="11.25">
      <c r="A165" s="122"/>
      <c r="B165" s="141"/>
      <c r="C165" s="141"/>
      <c r="D165" s="122"/>
      <c r="E165" s="122"/>
      <c r="F165" s="122"/>
      <c r="G165" s="122"/>
      <c r="H165" s="122"/>
      <c r="I165" s="122"/>
      <c r="J165" s="122"/>
      <c r="K165" s="122"/>
      <c r="L165" s="122"/>
      <c r="M165" s="145"/>
      <c r="N165" s="145"/>
      <c r="O165" s="145"/>
      <c r="P165" s="145"/>
      <c r="Q165" s="145"/>
      <c r="R165" s="145"/>
      <c r="S165" s="148"/>
    </row>
    <row r="166" spans="1:19" ht="11.25">
      <c r="A166" s="122"/>
      <c r="B166" s="141"/>
      <c r="C166" s="141"/>
      <c r="D166" s="122"/>
      <c r="E166" s="122"/>
      <c r="F166" s="122"/>
      <c r="G166" s="122"/>
      <c r="H166" s="122"/>
      <c r="I166" s="122"/>
      <c r="J166" s="122"/>
      <c r="K166" s="122"/>
      <c r="L166" s="122"/>
      <c r="M166" s="145"/>
      <c r="N166" s="145"/>
      <c r="O166" s="145"/>
      <c r="P166" s="145"/>
      <c r="Q166" s="145"/>
      <c r="R166" s="145"/>
      <c r="S166" s="148"/>
    </row>
    <row r="167" spans="1:19" ht="11.25">
      <c r="A167" s="122"/>
      <c r="B167" s="141"/>
      <c r="C167" s="141"/>
      <c r="D167" s="122"/>
      <c r="E167" s="122"/>
      <c r="F167" s="122"/>
      <c r="G167" s="122"/>
      <c r="H167" s="122"/>
      <c r="I167" s="122"/>
      <c r="J167" s="122"/>
      <c r="K167" s="122"/>
      <c r="L167" s="122"/>
      <c r="M167" s="145"/>
      <c r="N167" s="145"/>
      <c r="O167" s="145"/>
      <c r="P167" s="145"/>
      <c r="Q167" s="145"/>
      <c r="R167" s="145"/>
      <c r="S167" s="148"/>
    </row>
    <row r="168" spans="1:19" ht="11.25">
      <c r="A168" s="122"/>
      <c r="B168" s="141"/>
      <c r="C168" s="141"/>
      <c r="D168" s="122"/>
      <c r="E168" s="122"/>
      <c r="F168" s="122"/>
      <c r="G168" s="122"/>
      <c r="H168" s="122"/>
      <c r="I168" s="122"/>
      <c r="J168" s="122"/>
      <c r="K168" s="122"/>
      <c r="L168" s="122"/>
      <c r="M168" s="145"/>
      <c r="N168" s="145"/>
      <c r="O168" s="145"/>
      <c r="P168" s="145"/>
      <c r="Q168" s="145"/>
      <c r="R168" s="145"/>
      <c r="S168" s="148"/>
    </row>
    <row r="169" spans="1:19" ht="11.25">
      <c r="A169" s="122"/>
      <c r="B169" s="141"/>
      <c r="C169" s="141"/>
      <c r="D169" s="122"/>
      <c r="E169" s="122"/>
      <c r="F169" s="122"/>
      <c r="G169" s="122"/>
      <c r="H169" s="122"/>
      <c r="I169" s="122"/>
      <c r="J169" s="122"/>
      <c r="K169" s="122"/>
      <c r="L169" s="122"/>
      <c r="M169" s="145"/>
      <c r="N169" s="145"/>
      <c r="O169" s="145"/>
      <c r="P169" s="145"/>
      <c r="Q169" s="145"/>
      <c r="R169" s="145"/>
      <c r="S169" s="148"/>
    </row>
    <row r="170" spans="1:19" ht="11.25">
      <c r="A170" s="122"/>
      <c r="B170" s="141"/>
      <c r="C170" s="141"/>
      <c r="D170" s="122"/>
      <c r="E170" s="122"/>
      <c r="F170" s="122"/>
      <c r="G170" s="122"/>
      <c r="H170" s="122"/>
      <c r="I170" s="122"/>
      <c r="J170" s="122"/>
      <c r="K170" s="122"/>
      <c r="L170" s="122"/>
      <c r="M170" s="145"/>
      <c r="N170" s="145"/>
      <c r="O170" s="145"/>
      <c r="P170" s="145"/>
      <c r="Q170" s="145"/>
      <c r="R170" s="145"/>
      <c r="S170" s="148"/>
    </row>
    <row r="171" spans="1:19" ht="11.25">
      <c r="A171" s="122"/>
      <c r="B171" s="141"/>
      <c r="C171" s="141"/>
      <c r="D171" s="122"/>
      <c r="E171" s="122"/>
      <c r="F171" s="122"/>
      <c r="G171" s="122"/>
      <c r="H171" s="122"/>
      <c r="I171" s="122"/>
      <c r="J171" s="122"/>
      <c r="K171" s="122"/>
      <c r="L171" s="122"/>
      <c r="M171" s="145"/>
      <c r="N171" s="145"/>
      <c r="O171" s="145"/>
      <c r="P171" s="145"/>
      <c r="Q171" s="145"/>
      <c r="R171" s="145"/>
      <c r="S171" s="148"/>
    </row>
    <row r="172" spans="1:19" ht="11.25">
      <c r="A172" s="122"/>
      <c r="B172" s="141"/>
      <c r="C172" s="141"/>
      <c r="D172" s="122"/>
      <c r="E172" s="122"/>
      <c r="F172" s="122"/>
      <c r="G172" s="122"/>
      <c r="H172" s="122"/>
      <c r="I172" s="122"/>
      <c r="J172" s="122"/>
      <c r="K172" s="122"/>
      <c r="L172" s="122"/>
      <c r="M172" s="145"/>
      <c r="N172" s="145"/>
      <c r="O172" s="145"/>
      <c r="P172" s="145"/>
      <c r="Q172" s="145"/>
      <c r="R172" s="145"/>
      <c r="S172" s="148"/>
    </row>
    <row r="173" spans="1:19" ht="11.25">
      <c r="A173" s="122"/>
      <c r="B173" s="141"/>
      <c r="C173" s="141"/>
      <c r="D173" s="122"/>
      <c r="E173" s="122"/>
      <c r="F173" s="122"/>
      <c r="G173" s="122"/>
      <c r="H173" s="122"/>
      <c r="I173" s="122"/>
      <c r="J173" s="122"/>
      <c r="K173" s="122"/>
      <c r="L173" s="122"/>
      <c r="M173" s="145"/>
      <c r="N173" s="145"/>
      <c r="O173" s="145"/>
      <c r="P173" s="145"/>
      <c r="Q173" s="145"/>
      <c r="R173" s="145"/>
      <c r="S173" s="148"/>
    </row>
    <row r="174" spans="1:19" ht="11.25">
      <c r="A174" s="122"/>
      <c r="B174" s="141"/>
      <c r="C174" s="141"/>
      <c r="D174" s="122"/>
      <c r="E174" s="122"/>
      <c r="F174" s="122"/>
      <c r="G174" s="122"/>
      <c r="H174" s="122"/>
      <c r="I174" s="122"/>
      <c r="J174" s="122"/>
      <c r="K174" s="122"/>
      <c r="L174" s="122"/>
      <c r="M174" s="145"/>
      <c r="N174" s="145"/>
      <c r="O174" s="145"/>
      <c r="P174" s="145"/>
      <c r="Q174" s="145"/>
      <c r="R174" s="145"/>
      <c r="S174" s="148"/>
    </row>
    <row r="175" spans="1:19" ht="11.25">
      <c r="A175" s="122"/>
      <c r="B175" s="141"/>
      <c r="C175" s="141"/>
      <c r="D175" s="122"/>
      <c r="E175" s="122"/>
      <c r="F175" s="122"/>
      <c r="G175" s="122"/>
      <c r="H175" s="122"/>
      <c r="I175" s="122"/>
      <c r="J175" s="122"/>
      <c r="K175" s="122"/>
      <c r="L175" s="122"/>
      <c r="M175" s="145"/>
      <c r="N175" s="145"/>
      <c r="O175" s="145"/>
      <c r="P175" s="145"/>
      <c r="Q175" s="145"/>
      <c r="R175" s="145"/>
      <c r="S175" s="148"/>
    </row>
    <row r="176" spans="1:19" ht="11.25">
      <c r="A176" s="122"/>
      <c r="B176" s="141"/>
      <c r="C176" s="141"/>
      <c r="D176" s="122"/>
      <c r="E176" s="122"/>
      <c r="F176" s="122"/>
      <c r="G176" s="122"/>
      <c r="H176" s="122"/>
      <c r="I176" s="122"/>
      <c r="J176" s="122"/>
      <c r="K176" s="122"/>
      <c r="L176" s="122"/>
      <c r="M176" s="145"/>
      <c r="N176" s="145"/>
      <c r="O176" s="145"/>
      <c r="P176" s="145"/>
      <c r="Q176" s="145"/>
      <c r="R176" s="145"/>
      <c r="S176" s="148"/>
    </row>
    <row r="177" spans="1:19" ht="11.25">
      <c r="A177" s="122"/>
      <c r="B177" s="141"/>
      <c r="C177" s="141"/>
      <c r="D177" s="122"/>
      <c r="E177" s="122"/>
      <c r="F177" s="122"/>
      <c r="G177" s="122"/>
      <c r="H177" s="122"/>
      <c r="I177" s="122"/>
      <c r="J177" s="122"/>
      <c r="K177" s="122"/>
      <c r="L177" s="122"/>
      <c r="M177" s="145"/>
      <c r="N177" s="145"/>
      <c r="O177" s="145"/>
      <c r="P177" s="145"/>
      <c r="Q177" s="145"/>
      <c r="R177" s="145"/>
      <c r="S177" s="148"/>
    </row>
    <row r="178" spans="1:19" ht="11.25">
      <c r="A178" s="122"/>
      <c r="B178" s="141"/>
      <c r="C178" s="141"/>
      <c r="D178" s="122"/>
      <c r="E178" s="122"/>
      <c r="F178" s="122"/>
      <c r="G178" s="122"/>
      <c r="H178" s="122"/>
      <c r="I178" s="122"/>
      <c r="J178" s="122"/>
      <c r="K178" s="122"/>
      <c r="L178" s="122"/>
      <c r="M178" s="145"/>
      <c r="N178" s="145"/>
      <c r="O178" s="145"/>
      <c r="P178" s="145"/>
      <c r="Q178" s="145"/>
      <c r="R178" s="145"/>
      <c r="S178" s="148"/>
    </row>
    <row r="179" spans="1:19" ht="11.25">
      <c r="A179" s="122"/>
      <c r="B179" s="141"/>
      <c r="C179" s="141"/>
      <c r="D179" s="122"/>
      <c r="E179" s="122"/>
      <c r="F179" s="122"/>
      <c r="G179" s="122"/>
      <c r="H179" s="122"/>
      <c r="I179" s="122"/>
      <c r="J179" s="122"/>
      <c r="K179" s="122"/>
      <c r="L179" s="122"/>
      <c r="M179" s="145"/>
      <c r="N179" s="145"/>
      <c r="O179" s="145"/>
      <c r="P179" s="145"/>
      <c r="Q179" s="145"/>
      <c r="R179" s="145"/>
      <c r="S179" s="148"/>
    </row>
    <row r="180" spans="1:19" ht="11.25">
      <c r="A180" s="122"/>
      <c r="B180" s="141"/>
      <c r="C180" s="141"/>
      <c r="D180" s="122"/>
      <c r="E180" s="122"/>
      <c r="F180" s="122"/>
      <c r="G180" s="122"/>
      <c r="H180" s="122"/>
      <c r="I180" s="122"/>
      <c r="J180" s="122"/>
      <c r="K180" s="122"/>
      <c r="L180" s="122"/>
      <c r="M180" s="145"/>
      <c r="N180" s="145"/>
      <c r="O180" s="145"/>
      <c r="P180" s="145"/>
      <c r="Q180" s="145"/>
      <c r="R180" s="145"/>
      <c r="S180" s="148"/>
    </row>
    <row r="181" spans="1:19" ht="11.25">
      <c r="A181" s="122"/>
      <c r="B181" s="141"/>
      <c r="C181" s="141"/>
      <c r="D181" s="122"/>
      <c r="E181" s="122"/>
      <c r="F181" s="122"/>
      <c r="G181" s="122"/>
      <c r="H181" s="122"/>
      <c r="I181" s="122"/>
      <c r="J181" s="122"/>
      <c r="K181" s="122"/>
      <c r="L181" s="122"/>
      <c r="M181" s="145"/>
      <c r="N181" s="145"/>
      <c r="O181" s="145"/>
      <c r="P181" s="145"/>
      <c r="Q181" s="145"/>
      <c r="R181" s="145"/>
      <c r="S181" s="148"/>
    </row>
    <row r="182" spans="1:19" ht="11.25">
      <c r="A182" s="122"/>
      <c r="B182" s="141"/>
      <c r="C182" s="141"/>
      <c r="D182" s="122"/>
      <c r="E182" s="122"/>
      <c r="F182" s="122"/>
      <c r="G182" s="122"/>
      <c r="H182" s="122"/>
      <c r="I182" s="122"/>
      <c r="J182" s="122"/>
      <c r="K182" s="122"/>
      <c r="L182" s="122"/>
      <c r="M182" s="145"/>
      <c r="N182" s="145"/>
      <c r="O182" s="145"/>
      <c r="P182" s="145"/>
      <c r="Q182" s="145"/>
      <c r="R182" s="145"/>
      <c r="S182" s="148"/>
    </row>
    <row r="183" spans="1:19" ht="11.25">
      <c r="A183" s="122"/>
      <c r="B183" s="141"/>
      <c r="C183" s="141"/>
      <c r="D183" s="122"/>
      <c r="E183" s="122"/>
      <c r="F183" s="122"/>
      <c r="G183" s="122"/>
      <c r="H183" s="122"/>
      <c r="I183" s="122"/>
      <c r="J183" s="122"/>
      <c r="K183" s="122"/>
      <c r="L183" s="122"/>
      <c r="M183" s="145"/>
      <c r="N183" s="145"/>
      <c r="O183" s="145"/>
      <c r="P183" s="145"/>
      <c r="Q183" s="145"/>
      <c r="R183" s="145"/>
      <c r="S183" s="148"/>
    </row>
    <row r="184" spans="1:19" ht="11.25">
      <c r="A184" s="122"/>
      <c r="B184" s="141"/>
      <c r="C184" s="141"/>
      <c r="D184" s="122"/>
      <c r="E184" s="122"/>
      <c r="F184" s="122"/>
      <c r="G184" s="122"/>
      <c r="H184" s="122"/>
      <c r="I184" s="122"/>
      <c r="J184" s="122"/>
      <c r="K184" s="122"/>
      <c r="L184" s="122"/>
      <c r="M184" s="145"/>
      <c r="N184" s="145"/>
      <c r="O184" s="145"/>
      <c r="P184" s="145"/>
      <c r="Q184" s="145"/>
      <c r="R184" s="145"/>
      <c r="S184" s="148"/>
    </row>
    <row r="185" spans="1:19" ht="11.25">
      <c r="A185" s="122"/>
      <c r="B185" s="141"/>
      <c r="C185" s="141"/>
      <c r="D185" s="122"/>
      <c r="E185" s="122"/>
      <c r="F185" s="122"/>
      <c r="G185" s="122"/>
      <c r="H185" s="122"/>
      <c r="I185" s="122"/>
      <c r="J185" s="122"/>
      <c r="K185" s="122"/>
      <c r="L185" s="122"/>
      <c r="M185" s="145"/>
      <c r="N185" s="145"/>
      <c r="O185" s="145"/>
      <c r="P185" s="145"/>
      <c r="Q185" s="145"/>
      <c r="R185" s="145"/>
      <c r="S185" s="148"/>
    </row>
    <row r="186" spans="1:19" ht="11.25">
      <c r="A186" s="122"/>
      <c r="B186" s="141"/>
      <c r="C186" s="141"/>
      <c r="D186" s="122"/>
      <c r="E186" s="122"/>
      <c r="F186" s="122"/>
      <c r="G186" s="122"/>
      <c r="H186" s="122"/>
      <c r="I186" s="122"/>
      <c r="J186" s="122"/>
      <c r="K186" s="122"/>
      <c r="L186" s="122"/>
      <c r="M186" s="145"/>
      <c r="N186" s="145"/>
      <c r="O186" s="145"/>
      <c r="P186" s="145"/>
      <c r="Q186" s="145"/>
      <c r="R186" s="145"/>
      <c r="S186" s="148"/>
    </row>
    <row r="187" spans="1:19" ht="11.25">
      <c r="A187" s="122"/>
      <c r="B187" s="141"/>
      <c r="C187" s="141"/>
      <c r="D187" s="122"/>
      <c r="E187" s="122"/>
      <c r="F187" s="122"/>
      <c r="G187" s="122"/>
      <c r="H187" s="122"/>
      <c r="I187" s="122"/>
      <c r="J187" s="122"/>
      <c r="K187" s="122"/>
      <c r="L187" s="122"/>
      <c r="M187" s="145"/>
      <c r="N187" s="145"/>
      <c r="O187" s="145"/>
      <c r="P187" s="145"/>
      <c r="Q187" s="145"/>
      <c r="R187" s="145"/>
      <c r="S187" s="148"/>
    </row>
    <row r="188" spans="1:19" ht="11.25">
      <c r="A188" s="122"/>
      <c r="B188" s="141"/>
      <c r="C188" s="141"/>
      <c r="D188" s="122"/>
      <c r="E188" s="122"/>
      <c r="F188" s="122"/>
      <c r="G188" s="122"/>
      <c r="H188" s="122"/>
      <c r="I188" s="122"/>
      <c r="J188" s="122"/>
      <c r="K188" s="122"/>
      <c r="L188" s="122"/>
      <c r="M188" s="145"/>
      <c r="N188" s="145"/>
      <c r="O188" s="145"/>
      <c r="P188" s="145"/>
      <c r="Q188" s="145"/>
      <c r="R188" s="145"/>
      <c r="S188" s="148"/>
    </row>
    <row r="189" spans="1:19" ht="11.25">
      <c r="A189" s="122"/>
      <c r="B189" s="141"/>
      <c r="C189" s="141"/>
      <c r="D189" s="122"/>
      <c r="E189" s="122"/>
      <c r="F189" s="122"/>
      <c r="G189" s="122"/>
      <c r="H189" s="122"/>
      <c r="I189" s="122"/>
      <c r="J189" s="122"/>
      <c r="K189" s="122"/>
      <c r="L189" s="122"/>
      <c r="M189" s="145"/>
      <c r="N189" s="145"/>
      <c r="O189" s="145"/>
      <c r="P189" s="145"/>
      <c r="Q189" s="145"/>
      <c r="R189" s="145"/>
      <c r="S189" s="148"/>
    </row>
    <row r="190" spans="1:19" ht="11.25">
      <c r="A190" s="122"/>
      <c r="B190" s="141"/>
      <c r="C190" s="141"/>
      <c r="D190" s="122"/>
      <c r="E190" s="122"/>
      <c r="F190" s="122"/>
      <c r="G190" s="122"/>
      <c r="H190" s="122"/>
      <c r="I190" s="122"/>
      <c r="J190" s="122"/>
      <c r="K190" s="122"/>
      <c r="L190" s="122"/>
      <c r="M190" s="145"/>
      <c r="N190" s="145"/>
      <c r="O190" s="145"/>
      <c r="P190" s="145"/>
      <c r="Q190" s="145"/>
      <c r="R190" s="145"/>
      <c r="S190" s="148"/>
    </row>
    <row r="191" spans="1:19" ht="11.25">
      <c r="A191" s="122"/>
      <c r="B191" s="141"/>
      <c r="C191" s="141"/>
      <c r="D191" s="122"/>
      <c r="E191" s="122"/>
      <c r="F191" s="122"/>
      <c r="G191" s="122"/>
      <c r="H191" s="122"/>
      <c r="I191" s="122"/>
      <c r="J191" s="122"/>
      <c r="K191" s="122"/>
      <c r="L191" s="122"/>
      <c r="M191" s="145"/>
      <c r="N191" s="145"/>
      <c r="O191" s="145"/>
      <c r="P191" s="145"/>
      <c r="Q191" s="145"/>
      <c r="R191" s="145"/>
      <c r="S191" s="148"/>
    </row>
    <row r="192" spans="1:19" ht="11.25">
      <c r="A192" s="122"/>
      <c r="B192" s="141"/>
      <c r="C192" s="141"/>
      <c r="D192" s="122"/>
      <c r="E192" s="122"/>
      <c r="F192" s="122"/>
      <c r="G192" s="122"/>
      <c r="H192" s="122"/>
      <c r="I192" s="122"/>
      <c r="J192" s="122"/>
      <c r="K192" s="122"/>
      <c r="L192" s="122"/>
      <c r="M192" s="145"/>
      <c r="N192" s="145"/>
      <c r="O192" s="145"/>
      <c r="P192" s="145"/>
      <c r="Q192" s="145"/>
      <c r="R192" s="145"/>
      <c r="S192" s="148"/>
    </row>
    <row r="193" spans="1:19" ht="11.25">
      <c r="A193" s="122"/>
      <c r="B193" s="141"/>
      <c r="C193" s="141"/>
      <c r="D193" s="122"/>
      <c r="E193" s="122"/>
      <c r="F193" s="122"/>
      <c r="G193" s="122"/>
      <c r="H193" s="122"/>
      <c r="I193" s="122"/>
      <c r="J193" s="122"/>
      <c r="K193" s="122"/>
      <c r="L193" s="122"/>
      <c r="M193" s="145"/>
      <c r="N193" s="145"/>
      <c r="O193" s="145"/>
      <c r="P193" s="145"/>
      <c r="Q193" s="145"/>
      <c r="R193" s="145"/>
      <c r="S193" s="148"/>
    </row>
    <row r="194" spans="1:19" ht="11.25">
      <c r="A194" s="122"/>
      <c r="B194" s="141"/>
      <c r="C194" s="141"/>
      <c r="D194" s="122"/>
      <c r="E194" s="122"/>
      <c r="F194" s="122"/>
      <c r="G194" s="122"/>
      <c r="H194" s="122"/>
      <c r="I194" s="122"/>
      <c r="J194" s="122"/>
      <c r="K194" s="122"/>
      <c r="L194" s="122"/>
      <c r="M194" s="145"/>
      <c r="N194" s="145"/>
      <c r="O194" s="145"/>
      <c r="P194" s="145"/>
      <c r="Q194" s="145"/>
      <c r="R194" s="145"/>
      <c r="S194" s="148"/>
    </row>
    <row r="195" spans="1:19" ht="11.25">
      <c r="A195" s="122"/>
      <c r="B195" s="141"/>
      <c r="C195" s="141"/>
      <c r="D195" s="122"/>
      <c r="E195" s="122"/>
      <c r="F195" s="122"/>
      <c r="G195" s="122"/>
      <c r="H195" s="122"/>
      <c r="I195" s="122"/>
      <c r="J195" s="122"/>
      <c r="K195" s="122"/>
      <c r="L195" s="122"/>
      <c r="M195" s="145"/>
      <c r="N195" s="145"/>
      <c r="O195" s="145"/>
      <c r="P195" s="145"/>
      <c r="Q195" s="145"/>
      <c r="R195" s="145"/>
      <c r="S195" s="148"/>
    </row>
    <row r="196" spans="1:19" ht="11.25">
      <c r="A196" s="122"/>
      <c r="B196" s="141"/>
      <c r="C196" s="141"/>
      <c r="D196" s="122"/>
      <c r="E196" s="122"/>
      <c r="F196" s="122"/>
      <c r="G196" s="122"/>
      <c r="H196" s="122"/>
      <c r="I196" s="122"/>
      <c r="J196" s="122"/>
      <c r="K196" s="122"/>
      <c r="L196" s="122"/>
      <c r="M196" s="145"/>
      <c r="N196" s="145"/>
      <c r="O196" s="145"/>
      <c r="P196" s="145"/>
      <c r="Q196" s="145"/>
      <c r="R196" s="145"/>
      <c r="S196" s="148"/>
    </row>
    <row r="197" spans="1:19" ht="11.25">
      <c r="A197" s="122"/>
      <c r="B197" s="141"/>
      <c r="C197" s="141"/>
      <c r="D197" s="122"/>
      <c r="E197" s="122"/>
      <c r="F197" s="122"/>
      <c r="G197" s="122"/>
      <c r="H197" s="122"/>
      <c r="I197" s="122"/>
      <c r="J197" s="122"/>
      <c r="K197" s="122"/>
      <c r="L197" s="122"/>
      <c r="M197" s="145"/>
      <c r="N197" s="145"/>
      <c r="O197" s="145"/>
      <c r="P197" s="145"/>
      <c r="Q197" s="145"/>
      <c r="R197" s="145"/>
      <c r="S197" s="148"/>
    </row>
    <row r="198" spans="1:19" ht="11.25">
      <c r="A198" s="122"/>
      <c r="B198" s="141"/>
      <c r="C198" s="141"/>
      <c r="D198" s="122"/>
      <c r="E198" s="122"/>
      <c r="F198" s="122"/>
      <c r="G198" s="122"/>
      <c r="H198" s="122"/>
      <c r="I198" s="122"/>
      <c r="J198" s="122"/>
      <c r="K198" s="122"/>
      <c r="L198" s="122"/>
      <c r="M198" s="145"/>
      <c r="N198" s="145"/>
      <c r="O198" s="145"/>
      <c r="P198" s="145"/>
      <c r="Q198" s="145"/>
      <c r="R198" s="145"/>
      <c r="S198" s="148"/>
    </row>
    <row r="199" spans="1:19" ht="11.25">
      <c r="A199" s="122"/>
      <c r="B199" s="141"/>
      <c r="C199" s="141"/>
      <c r="D199" s="122"/>
      <c r="E199" s="122"/>
      <c r="F199" s="122"/>
      <c r="G199" s="122"/>
      <c r="H199" s="122"/>
      <c r="I199" s="122"/>
      <c r="J199" s="122"/>
      <c r="K199" s="122"/>
      <c r="L199" s="122"/>
      <c r="M199" s="145"/>
      <c r="N199" s="145"/>
      <c r="O199" s="145"/>
      <c r="P199" s="145"/>
      <c r="Q199" s="145"/>
      <c r="R199" s="145"/>
      <c r="S199" s="148"/>
    </row>
    <row r="200" spans="1:19" ht="11.25">
      <c r="A200" s="122"/>
      <c r="B200" s="141"/>
      <c r="C200" s="141"/>
      <c r="D200" s="122"/>
      <c r="E200" s="122"/>
      <c r="F200" s="122"/>
      <c r="G200" s="122"/>
      <c r="H200" s="122"/>
      <c r="I200" s="122"/>
      <c r="J200" s="122"/>
      <c r="K200" s="122"/>
      <c r="L200" s="122"/>
      <c r="M200" s="145"/>
      <c r="N200" s="145"/>
      <c r="O200" s="145"/>
      <c r="P200" s="145"/>
      <c r="Q200" s="145"/>
      <c r="R200" s="145"/>
      <c r="S200" s="148"/>
    </row>
    <row r="201" spans="1:19" ht="11.25">
      <c r="A201" s="122"/>
      <c r="B201" s="141"/>
      <c r="C201" s="141"/>
      <c r="D201" s="122"/>
      <c r="E201" s="122"/>
      <c r="F201" s="122"/>
      <c r="G201" s="122"/>
      <c r="H201" s="122"/>
      <c r="I201" s="122"/>
      <c r="J201" s="122"/>
      <c r="K201" s="122"/>
      <c r="L201" s="122"/>
      <c r="M201" s="145"/>
      <c r="N201" s="145"/>
      <c r="O201" s="145"/>
      <c r="P201" s="145"/>
      <c r="Q201" s="145"/>
      <c r="R201" s="145"/>
      <c r="S201" s="148"/>
    </row>
    <row r="202" spans="1:19" ht="11.25">
      <c r="A202" s="122"/>
      <c r="B202" s="141"/>
      <c r="C202" s="141"/>
      <c r="D202" s="122"/>
      <c r="E202" s="122"/>
      <c r="F202" s="122"/>
      <c r="G202" s="122"/>
      <c r="H202" s="122"/>
      <c r="I202" s="122"/>
      <c r="J202" s="122"/>
      <c r="K202" s="122"/>
      <c r="L202" s="122"/>
      <c r="M202" s="145"/>
      <c r="N202" s="145"/>
      <c r="O202" s="145"/>
      <c r="P202" s="145"/>
      <c r="Q202" s="145"/>
      <c r="R202" s="145"/>
      <c r="S202" s="148"/>
    </row>
    <row r="203" spans="1:19" ht="11.25">
      <c r="A203" s="122"/>
      <c r="B203" s="141"/>
      <c r="C203" s="141"/>
      <c r="D203" s="122"/>
      <c r="E203" s="122"/>
      <c r="F203" s="122"/>
      <c r="G203" s="122"/>
      <c r="H203" s="122"/>
      <c r="I203" s="122"/>
      <c r="J203" s="122"/>
      <c r="K203" s="122"/>
      <c r="L203" s="122"/>
      <c r="M203" s="145"/>
      <c r="N203" s="145"/>
      <c r="O203" s="145"/>
      <c r="P203" s="145"/>
      <c r="Q203" s="145"/>
      <c r="R203" s="145"/>
      <c r="S203" s="148"/>
    </row>
    <row r="204" spans="1:19" ht="11.25">
      <c r="A204" s="122"/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45"/>
      <c r="N204" s="145"/>
      <c r="O204" s="145"/>
      <c r="P204" s="145"/>
      <c r="Q204" s="145"/>
      <c r="R204" s="145"/>
      <c r="S204" s="148"/>
    </row>
    <row r="205" spans="1:19" ht="11.25">
      <c r="A205" s="122"/>
      <c r="B205" s="122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45"/>
      <c r="N205" s="145"/>
      <c r="O205" s="145"/>
      <c r="P205" s="145"/>
      <c r="Q205" s="145"/>
      <c r="R205" s="145"/>
      <c r="S205" s="148"/>
    </row>
  </sheetData>
  <sheetProtection sheet="1" objects="1" scenarios="1"/>
  <dataValidations count="1">
    <dataValidation type="decimal" allowBlank="1" showInputMessage="1" showErrorMessage="1" errorTitle="Error" error="Entrada incorrecta" sqref="F22:G24 E15:E19 G15:G19 B4:C203">
      <formula1>-1000000000000000000000000000000000000000000000000000000000000000000000000000000000000000000000000000</formula1>
      <formula2>1E+99</formula2>
    </dataValidation>
  </dataValidations>
  <printOptions/>
  <pageMargins left="0.75" right="0.75" top="1" bottom="1" header="0.511811024" footer="0.511811024"/>
  <pageSetup horizontalDpi="300" verticalDpi="300" orientation="portrait" paperSize="9" scale="95" r:id="rId3"/>
  <headerFooter alignWithMargins="0">
    <oddHeader>&amp;C&amp;A</oddHeader>
    <oddFooter>&amp;CPágina &amp;P</oddFooter>
  </headerFooter>
  <colBreaks count="1" manualBreakCount="1">
    <brk id="15" max="65535" man="1"/>
  </col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O321"/>
  <sheetViews>
    <sheetView showGridLines="0" workbookViewId="0" topLeftCell="A1">
      <selection activeCell="C9" sqref="C9"/>
    </sheetView>
  </sheetViews>
  <sheetFormatPr defaultColWidth="11.421875" defaultRowHeight="12.75"/>
  <cols>
    <col min="1" max="1" width="1.28515625" style="51" customWidth="1"/>
    <col min="2" max="2" width="33.421875" style="101" customWidth="1"/>
    <col min="3" max="3" width="10.00390625" style="51" customWidth="1"/>
    <col min="4" max="4" width="5.00390625" style="51" customWidth="1"/>
    <col min="5" max="5" width="3.00390625" style="51" customWidth="1"/>
    <col min="6" max="6" width="0.9921875" style="51" customWidth="1"/>
    <col min="7" max="7" width="21.28125" style="51" customWidth="1"/>
    <col min="8" max="8" width="3.00390625" style="51" customWidth="1"/>
    <col min="9" max="9" width="3.00390625" style="51" hidden="1" customWidth="1"/>
    <col min="10" max="10" width="6.00390625" style="51" hidden="1" customWidth="1"/>
    <col min="11" max="11" width="3.00390625" style="51" hidden="1" customWidth="1"/>
    <col min="12" max="12" width="3.00390625" style="51" customWidth="1"/>
    <col min="13" max="15" width="10.00390625" style="50" customWidth="1"/>
    <col min="16" max="16384" width="10.00390625" style="51" customWidth="1"/>
  </cols>
  <sheetData>
    <row r="1" spans="1:11" s="42" customFormat="1" ht="7.5" customHeight="1">
      <c r="A1" s="36"/>
      <c r="B1" s="37"/>
      <c r="C1" s="38"/>
      <c r="D1" s="38"/>
      <c r="E1" s="38"/>
      <c r="F1" s="39"/>
      <c r="G1" s="39"/>
      <c r="H1" s="40"/>
      <c r="I1" s="38"/>
      <c r="J1" s="41"/>
      <c r="K1" s="41"/>
    </row>
    <row r="2" spans="1:12" ht="9" customHeight="1">
      <c r="A2" s="43"/>
      <c r="B2" s="44"/>
      <c r="C2" s="45"/>
      <c r="D2" s="46"/>
      <c r="E2" s="47"/>
      <c r="F2" s="47"/>
      <c r="G2" s="47"/>
      <c r="H2" s="48"/>
      <c r="I2" s="47"/>
      <c r="J2" s="49"/>
      <c r="K2" s="49"/>
      <c r="L2" s="50"/>
    </row>
    <row r="3" spans="1:12" ht="17.25" customHeight="1">
      <c r="A3" s="43"/>
      <c r="B3" s="52" t="s">
        <v>33</v>
      </c>
      <c r="C3" s="176">
        <v>1000000</v>
      </c>
      <c r="D3" s="53"/>
      <c r="E3" s="47"/>
      <c r="F3" s="49"/>
      <c r="G3" s="54"/>
      <c r="H3" s="55"/>
      <c r="I3" s="49"/>
      <c r="J3" s="49"/>
      <c r="K3" s="49"/>
      <c r="L3" s="50"/>
    </row>
    <row r="4" spans="1:15" s="63" customFormat="1" ht="19.5" customHeight="1">
      <c r="A4" s="56"/>
      <c r="B4" s="57" t="s">
        <v>34</v>
      </c>
      <c r="C4" s="58"/>
      <c r="D4" s="59"/>
      <c r="E4" s="47"/>
      <c r="F4" s="60"/>
      <c r="G4" s="60"/>
      <c r="H4" s="61"/>
      <c r="I4" s="60"/>
      <c r="J4" s="60"/>
      <c r="K4" s="60"/>
      <c r="L4" s="50"/>
      <c r="M4" s="62"/>
      <c r="N4" s="62"/>
      <c r="O4" s="62"/>
    </row>
    <row r="5" spans="1:12" ht="12">
      <c r="A5" s="43"/>
      <c r="B5" s="52" t="s">
        <v>35</v>
      </c>
      <c r="C5" s="64"/>
      <c r="D5" s="65"/>
      <c r="E5" s="47"/>
      <c r="F5" s="49"/>
      <c r="G5" s="49"/>
      <c r="H5" s="55"/>
      <c r="I5" s="49"/>
      <c r="J5" s="66">
        <v>3</v>
      </c>
      <c r="K5" s="49"/>
      <c r="L5" s="50"/>
    </row>
    <row r="6" spans="1:12" ht="13.5" customHeight="1">
      <c r="A6" s="43"/>
      <c r="B6" s="67"/>
      <c r="C6" s="68"/>
      <c r="D6" s="69"/>
      <c r="E6" s="47"/>
      <c r="F6" s="49"/>
      <c r="G6" s="49"/>
      <c r="H6" s="55"/>
      <c r="I6" s="49"/>
      <c r="J6" s="49">
        <f>INDEX(I9:K13,J5,3)</f>
        <v>2</v>
      </c>
      <c r="K6" s="49"/>
      <c r="L6" s="50"/>
    </row>
    <row r="7" spans="1:12" ht="4.5" customHeight="1">
      <c r="A7" s="43"/>
      <c r="B7" s="70"/>
      <c r="C7" s="71"/>
      <c r="D7" s="49"/>
      <c r="E7" s="49"/>
      <c r="F7" s="49"/>
      <c r="G7" s="49"/>
      <c r="H7" s="55"/>
      <c r="I7" s="49"/>
      <c r="J7" s="49"/>
      <c r="K7" s="49"/>
      <c r="L7" s="50"/>
    </row>
    <row r="8" spans="1:12" ht="12.75" customHeight="1">
      <c r="A8" s="43"/>
      <c r="B8" s="72"/>
      <c r="C8" s="73"/>
      <c r="D8" s="74"/>
      <c r="E8" s="75"/>
      <c r="F8" s="49"/>
      <c r="G8" s="76" t="s">
        <v>36</v>
      </c>
      <c r="H8" s="55"/>
      <c r="I8" s="49"/>
      <c r="J8" s="49"/>
      <c r="K8" s="49"/>
      <c r="L8" s="50"/>
    </row>
    <row r="9" spans="1:12" ht="12">
      <c r="A9" s="43"/>
      <c r="B9" s="52" t="s">
        <v>37</v>
      </c>
      <c r="C9" s="174"/>
      <c r="D9" s="77"/>
      <c r="E9" s="53"/>
      <c r="F9" s="49"/>
      <c r="G9" s="78" t="str">
        <f>IF(OR(ISERR(J6),C9&lt;=0,C3&lt;C9)," ",J6*0.5/SQRT(C9)*SQRT((C3-C9)/(C3-1)))</f>
        <v> </v>
      </c>
      <c r="H9" s="55"/>
      <c r="I9" s="49">
        <v>1</v>
      </c>
      <c r="J9" s="150">
        <v>0.9</v>
      </c>
      <c r="K9" s="51">
        <v>1.65</v>
      </c>
      <c r="L9" s="50"/>
    </row>
    <row r="10" spans="1:13" ht="13.5" customHeight="1">
      <c r="A10" s="43"/>
      <c r="B10" s="52"/>
      <c r="C10" s="79"/>
      <c r="D10" s="77"/>
      <c r="E10" s="53"/>
      <c r="F10" s="49"/>
      <c r="G10" s="49"/>
      <c r="H10" s="55"/>
      <c r="I10" s="49">
        <v>2</v>
      </c>
      <c r="J10" s="150">
        <v>0.95</v>
      </c>
      <c r="K10" s="51">
        <v>1.96</v>
      </c>
      <c r="L10" s="50"/>
      <c r="M10" s="80"/>
    </row>
    <row r="11" spans="1:12" ht="12">
      <c r="A11" s="43"/>
      <c r="B11" s="52" t="s">
        <v>38</v>
      </c>
      <c r="C11" s="175"/>
      <c r="D11" s="81" t="s">
        <v>39</v>
      </c>
      <c r="E11" s="82"/>
      <c r="F11" s="49"/>
      <c r="G11" s="83" t="s">
        <v>40</v>
      </c>
      <c r="H11" s="55"/>
      <c r="I11" s="49">
        <v>3</v>
      </c>
      <c r="J11" s="151">
        <v>0.955</v>
      </c>
      <c r="K11" s="51">
        <v>2</v>
      </c>
      <c r="L11" s="50"/>
    </row>
    <row r="12" spans="1:12" ht="12">
      <c r="A12" s="43"/>
      <c r="B12" s="52"/>
      <c r="C12" s="84"/>
      <c r="D12" s="77"/>
      <c r="E12" s="53"/>
      <c r="F12" s="43"/>
      <c r="G12" s="85" t="str">
        <f>IF(OR(ISERR(J6),C9&lt;=0,C11&lt;=0,C3&lt;C9)," ",J6*SQRT(C11/100*(1-C11/100)/C9*(C3-C9)/(C3-1)))</f>
        <v> </v>
      </c>
      <c r="H12" s="55"/>
      <c r="I12" s="49">
        <v>4</v>
      </c>
      <c r="J12" s="152">
        <v>0.99</v>
      </c>
      <c r="K12" s="51">
        <v>2.58</v>
      </c>
      <c r="L12" s="50"/>
    </row>
    <row r="13" spans="1:12" ht="13.5" customHeight="1">
      <c r="A13" s="43"/>
      <c r="B13" s="52" t="s">
        <v>41</v>
      </c>
      <c r="C13" s="153" t="str">
        <f>IF(OR(ISERR(J6),C9&lt;=0,C11&lt;=0,C3&lt;C9)," "," ("&amp;FIXED(C$11-G9*100,2)&amp;" , "&amp;FIXED(C$11+G9*100,2)&amp;")")</f>
        <v> </v>
      </c>
      <c r="D13" s="154"/>
      <c r="E13" s="53"/>
      <c r="F13" s="43"/>
      <c r="G13" s="49"/>
      <c r="H13" s="55"/>
      <c r="I13" s="49">
        <v>5</v>
      </c>
      <c r="J13" s="151">
        <v>0.997</v>
      </c>
      <c r="K13" s="51">
        <v>3</v>
      </c>
      <c r="L13" s="50"/>
    </row>
    <row r="14" spans="1:12" ht="13.5" customHeight="1">
      <c r="A14" s="43"/>
      <c r="B14" s="86" t="s">
        <v>42</v>
      </c>
      <c r="C14" s="155" t="str">
        <f>IF(OR(ISERR(J6),C9&lt;=0,C11&lt;=0,C3&lt;C9)," "," ("&amp;FIXED(C$11-G12*100,2)&amp;" , "&amp;FIXED(C$11+G12*100,2)&amp;")")</f>
        <v> </v>
      </c>
      <c r="D14" s="156"/>
      <c r="E14" s="53"/>
      <c r="F14" s="43"/>
      <c r="G14" s="49"/>
      <c r="H14" s="55"/>
      <c r="I14" s="49"/>
      <c r="L14" s="50"/>
    </row>
    <row r="15" spans="1:12" ht="15.75" customHeight="1">
      <c r="A15" s="43"/>
      <c r="B15" s="87"/>
      <c r="C15" s="88"/>
      <c r="D15" s="88"/>
      <c r="E15" s="69"/>
      <c r="F15" s="49"/>
      <c r="G15" s="49"/>
      <c r="H15" s="55"/>
      <c r="I15" s="49"/>
      <c r="L15" s="50"/>
    </row>
    <row r="16" spans="1:12" ht="5.25" customHeight="1">
      <c r="A16" s="43"/>
      <c r="B16" s="70"/>
      <c r="C16" s="71"/>
      <c r="D16" s="49"/>
      <c r="E16" s="49"/>
      <c r="F16" s="49"/>
      <c r="G16" s="49"/>
      <c r="H16" s="55"/>
      <c r="I16" s="49"/>
      <c r="J16" s="49"/>
      <c r="K16" s="49"/>
      <c r="L16" s="50"/>
    </row>
    <row r="17" spans="1:12" ht="5.25" customHeight="1">
      <c r="A17" s="43"/>
      <c r="B17" s="72"/>
      <c r="C17" s="73"/>
      <c r="D17" s="75"/>
      <c r="E17" s="49"/>
      <c r="F17" s="49"/>
      <c r="G17" s="49"/>
      <c r="H17" s="55"/>
      <c r="I17" s="49"/>
      <c r="J17" s="49"/>
      <c r="K17" s="49"/>
      <c r="L17" s="50"/>
    </row>
    <row r="18" spans="1:12" ht="12">
      <c r="A18" s="43"/>
      <c r="B18" s="52" t="s">
        <v>43</v>
      </c>
      <c r="C18" s="175"/>
      <c r="D18" s="89" t="s">
        <v>44</v>
      </c>
      <c r="E18" s="49"/>
      <c r="F18" s="49"/>
      <c r="G18" s="49"/>
      <c r="H18" s="55"/>
      <c r="I18" s="49"/>
      <c r="J18" s="49"/>
      <c r="K18" s="49"/>
      <c r="L18" s="50"/>
    </row>
    <row r="19" spans="1:12" ht="6.75" customHeight="1">
      <c r="A19" s="43"/>
      <c r="B19" s="52"/>
      <c r="C19" s="90"/>
      <c r="D19" s="53"/>
      <c r="E19" s="49"/>
      <c r="F19" s="49"/>
      <c r="G19" s="49"/>
      <c r="H19" s="55"/>
      <c r="I19" s="49"/>
      <c r="J19" s="49"/>
      <c r="K19" s="49"/>
      <c r="L19" s="50"/>
    </row>
    <row r="20" spans="1:12" ht="12">
      <c r="A20" s="43"/>
      <c r="B20" s="57" t="s">
        <v>45</v>
      </c>
      <c r="C20" s="91" t="str">
        <f>IF(OR(ISERR(J6),C18&lt;=0)," ",J6^2*C3/(4*(C3-1)*C18^2/10000+J6^2))</f>
        <v> </v>
      </c>
      <c r="D20" s="53"/>
      <c r="E20" s="49"/>
      <c r="F20" s="49"/>
      <c r="G20" s="49"/>
      <c r="H20" s="55"/>
      <c r="I20" s="92"/>
      <c r="J20" s="49"/>
      <c r="K20" s="49"/>
      <c r="L20" s="50"/>
    </row>
    <row r="21" spans="1:12" ht="6" customHeight="1">
      <c r="A21" s="43"/>
      <c r="B21" s="87"/>
      <c r="C21" s="88"/>
      <c r="D21" s="69"/>
      <c r="E21" s="49"/>
      <c r="F21" s="49"/>
      <c r="G21" s="49"/>
      <c r="H21" s="55"/>
      <c r="I21" s="49"/>
      <c r="J21" s="49"/>
      <c r="K21" s="49"/>
      <c r="L21" s="50"/>
    </row>
    <row r="22" spans="1:12" ht="12">
      <c r="A22" s="93"/>
      <c r="B22" s="94"/>
      <c r="C22" s="95"/>
      <c r="D22" s="96"/>
      <c r="E22" s="96"/>
      <c r="F22" s="96"/>
      <c r="G22" s="96"/>
      <c r="H22" s="97"/>
      <c r="I22" s="96"/>
      <c r="J22" s="96"/>
      <c r="K22" s="96"/>
      <c r="L22" s="50"/>
    </row>
    <row r="23" spans="1:12" ht="12">
      <c r="A23" s="98"/>
      <c r="B23" s="99"/>
      <c r="C23" s="100"/>
      <c r="D23" s="100"/>
      <c r="E23" s="100"/>
      <c r="F23" s="100" t="e">
        <f>CONFIDENCE(0.05,0.5,$C$9)</f>
        <v>#NUM!</v>
      </c>
      <c r="G23" s="98"/>
      <c r="H23" s="98"/>
      <c r="I23" s="98"/>
      <c r="J23" s="98"/>
      <c r="K23" s="98"/>
      <c r="L23" s="98"/>
    </row>
    <row r="24" spans="1:12" ht="12">
      <c r="A24" s="98"/>
      <c r="B24" s="99"/>
      <c r="C24" s="100"/>
      <c r="D24" s="98"/>
      <c r="E24" s="98"/>
      <c r="F24" s="98"/>
      <c r="G24" s="98"/>
      <c r="H24" s="98"/>
      <c r="I24" s="98"/>
      <c r="J24" s="98"/>
      <c r="K24" s="98"/>
      <c r="L24" s="98"/>
    </row>
    <row r="25" spans="1:12" ht="12">
      <c r="A25" s="98"/>
      <c r="B25" s="99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1:12" ht="12">
      <c r="A26" s="98"/>
      <c r="B26" s="99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1:12" ht="12">
      <c r="A27" s="98"/>
      <c r="B27" s="99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1:12" ht="12">
      <c r="A28" s="98"/>
      <c r="B28" s="99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1:12" ht="12">
      <c r="A29" s="98"/>
      <c r="B29" s="99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1:12" ht="12">
      <c r="A30" s="98"/>
      <c r="B30" s="99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1:12" ht="12">
      <c r="A31" s="98"/>
      <c r="B31" s="99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1:12" ht="12">
      <c r="A32" s="98"/>
      <c r="B32" s="99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1:12" ht="12">
      <c r="A33" s="98"/>
      <c r="B33" s="99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1:12" ht="12">
      <c r="A34" s="98"/>
      <c r="B34" s="99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1:12" ht="12">
      <c r="A35" s="98"/>
      <c r="B35" s="99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1:12" ht="12">
      <c r="A36" s="98"/>
      <c r="B36" s="99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1:12" ht="12">
      <c r="A37" s="98"/>
      <c r="B37" s="99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1:12" ht="12">
      <c r="A38" s="98"/>
      <c r="B38" s="99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1:12" ht="12">
      <c r="A39" s="98"/>
      <c r="B39" s="99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1:12" ht="12">
      <c r="A40" s="98"/>
      <c r="B40" s="99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1:12" ht="12">
      <c r="A41" s="98"/>
      <c r="B41" s="99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1:12" ht="12">
      <c r="A42" s="98"/>
      <c r="B42" s="99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1:12" ht="12">
      <c r="A43" s="98"/>
      <c r="B43" s="99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1:12" ht="12">
      <c r="A44" s="98"/>
      <c r="B44" s="99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1:12" ht="12">
      <c r="A45" s="98"/>
      <c r="B45" s="99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1:12" ht="12">
      <c r="A46" s="98"/>
      <c r="B46" s="99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1:12" ht="12">
      <c r="A47" s="98"/>
      <c r="B47" s="99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1:12" ht="12">
      <c r="A48" s="98"/>
      <c r="B48" s="99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1:12" ht="12">
      <c r="A49" s="98"/>
      <c r="B49" s="99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1:12" ht="12">
      <c r="A50" s="98"/>
      <c r="B50" s="99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1:12" ht="12">
      <c r="A51" s="98"/>
      <c r="B51" s="99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1:12" ht="12">
      <c r="A52" s="98"/>
      <c r="B52" s="99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1:12" ht="12">
      <c r="A53" s="98"/>
      <c r="B53" s="99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1:12" ht="12">
      <c r="A54" s="98"/>
      <c r="B54" s="99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1:12" ht="12">
      <c r="A55" s="98"/>
      <c r="B55" s="99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1:12" ht="12">
      <c r="A56" s="98"/>
      <c r="B56" s="99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1:12" ht="12">
      <c r="A57" s="98"/>
      <c r="B57" s="99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1:12" ht="12">
      <c r="A58" s="98"/>
      <c r="B58" s="99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1:12" ht="12">
      <c r="A59" s="98"/>
      <c r="B59" s="99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1:12" ht="12">
      <c r="A60" s="98"/>
      <c r="B60" s="99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1:12" ht="12">
      <c r="A61" s="98"/>
      <c r="B61" s="99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1:12" ht="12">
      <c r="A62" s="98"/>
      <c r="B62" s="99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1:12" ht="12">
      <c r="A63" s="98"/>
      <c r="B63" s="99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1:12" ht="12">
      <c r="A64" s="98"/>
      <c r="B64" s="99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1:12" ht="12">
      <c r="A65" s="98"/>
      <c r="B65" s="99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1:12" ht="12">
      <c r="A66" s="98"/>
      <c r="B66" s="99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1:12" ht="12">
      <c r="A67" s="98"/>
      <c r="B67" s="99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1:12" ht="12">
      <c r="A68" s="98"/>
      <c r="B68" s="99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1:12" ht="12">
      <c r="A69" s="98"/>
      <c r="B69" s="99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1:12" ht="12">
      <c r="A70" s="98"/>
      <c r="B70" s="99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1:12" ht="12">
      <c r="A71" s="98"/>
      <c r="B71" s="99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1:12" ht="12">
      <c r="A72" s="98"/>
      <c r="B72" s="99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1:12" ht="12">
      <c r="A73" s="98"/>
      <c r="B73" s="99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1:12" ht="12">
      <c r="A74" s="98"/>
      <c r="B74" s="99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1:12" ht="12">
      <c r="A75" s="98"/>
      <c r="B75" s="99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1:12" ht="12">
      <c r="A76" s="98"/>
      <c r="B76" s="99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1:12" ht="12">
      <c r="A77" s="98"/>
      <c r="B77" s="99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1:12" ht="12">
      <c r="A78" s="98"/>
      <c r="B78" s="99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1:12" ht="12">
      <c r="A79" s="98"/>
      <c r="B79" s="99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1:12" ht="12">
      <c r="A80" s="98"/>
      <c r="B80" s="99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1:12" ht="12">
      <c r="A81" s="98"/>
      <c r="B81" s="99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1:12" ht="12">
      <c r="A82" s="98"/>
      <c r="B82" s="99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1:12" ht="12">
      <c r="A83" s="98"/>
      <c r="B83" s="99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1:12" ht="12">
      <c r="A84" s="98"/>
      <c r="B84" s="99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1:12" ht="12">
      <c r="A85" s="98"/>
      <c r="B85" s="99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1:12" ht="12">
      <c r="A86" s="98"/>
      <c r="B86" s="99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1:12" ht="12">
      <c r="A87" s="98"/>
      <c r="B87" s="99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1:12" ht="12">
      <c r="A88" s="98"/>
      <c r="B88" s="99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1:12" ht="12">
      <c r="A89" s="98"/>
      <c r="B89" s="99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1:12" ht="12">
      <c r="A90" s="98"/>
      <c r="B90" s="99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1:12" ht="12">
      <c r="A91" s="98"/>
      <c r="B91" s="99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1:12" ht="12">
      <c r="A92" s="98"/>
      <c r="B92" s="99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1:12" ht="12">
      <c r="A93" s="98"/>
      <c r="B93" s="99"/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1:12" ht="12">
      <c r="A94" s="98"/>
      <c r="B94" s="99"/>
      <c r="C94" s="98"/>
      <c r="D94" s="98"/>
      <c r="E94" s="98"/>
      <c r="F94" s="98"/>
      <c r="G94" s="98"/>
      <c r="H94" s="98"/>
      <c r="I94" s="98"/>
      <c r="J94" s="98"/>
      <c r="K94" s="98"/>
      <c r="L94" s="98"/>
    </row>
    <row r="95" spans="1:12" ht="12">
      <c r="A95" s="98"/>
      <c r="B95" s="99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1:12" ht="12">
      <c r="A96" s="98"/>
      <c r="B96" s="99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1:12" ht="12">
      <c r="A97" s="98"/>
      <c r="B97" s="99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1:12" ht="12">
      <c r="A98" s="98"/>
      <c r="B98" s="99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1:12" ht="12">
      <c r="A99" s="98"/>
      <c r="B99" s="99"/>
      <c r="C99" s="98"/>
      <c r="D99" s="98"/>
      <c r="E99" s="98"/>
      <c r="F99" s="98"/>
      <c r="G99" s="98"/>
      <c r="H99" s="98"/>
      <c r="I99" s="98"/>
      <c r="J99" s="98"/>
      <c r="K99" s="98"/>
      <c r="L99" s="98"/>
    </row>
    <row r="100" spans="1:12" ht="12">
      <c r="A100" s="98"/>
      <c r="B100" s="99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1:12" ht="12">
      <c r="A101" s="98"/>
      <c r="B101" s="99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1:12" ht="12">
      <c r="A102" s="98"/>
      <c r="B102" s="99"/>
      <c r="C102" s="98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1:12" ht="12">
      <c r="A103" s="98"/>
      <c r="B103" s="99"/>
      <c r="C103" s="98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1:12" ht="12">
      <c r="A104" s="98"/>
      <c r="B104" s="99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1:12" ht="12">
      <c r="A105" s="98"/>
      <c r="B105" s="99"/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1:12" ht="12">
      <c r="A106" s="98"/>
      <c r="B106" s="99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1:12" ht="12">
      <c r="A107" s="98"/>
      <c r="B107" s="99"/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1:12" ht="12">
      <c r="A108" s="98"/>
      <c r="B108" s="99"/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1:12" ht="12">
      <c r="A109" s="98"/>
      <c r="B109" s="99"/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1:12" ht="12">
      <c r="A110" s="98"/>
      <c r="B110" s="99"/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1:12" ht="12">
      <c r="A111" s="98"/>
      <c r="B111" s="99"/>
      <c r="C111" s="98"/>
      <c r="D111" s="98"/>
      <c r="E111" s="98"/>
      <c r="F111" s="98"/>
      <c r="G111" s="98"/>
      <c r="H111" s="98"/>
      <c r="I111" s="98"/>
      <c r="J111" s="98"/>
      <c r="K111" s="98"/>
      <c r="L111" s="98"/>
    </row>
    <row r="112" spans="1:12" ht="12">
      <c r="A112" s="98"/>
      <c r="B112" s="99"/>
      <c r="C112" s="98"/>
      <c r="D112" s="98"/>
      <c r="E112" s="98"/>
      <c r="F112" s="98"/>
      <c r="G112" s="98"/>
      <c r="H112" s="98"/>
      <c r="I112" s="98"/>
      <c r="J112" s="98"/>
      <c r="K112" s="98"/>
      <c r="L112" s="98"/>
    </row>
    <row r="113" spans="1:12" ht="12">
      <c r="A113" s="98"/>
      <c r="B113" s="99"/>
      <c r="C113" s="98"/>
      <c r="D113" s="98"/>
      <c r="E113" s="98"/>
      <c r="F113" s="98"/>
      <c r="G113" s="98"/>
      <c r="H113" s="98"/>
      <c r="I113" s="98"/>
      <c r="J113" s="98"/>
      <c r="K113" s="98"/>
      <c r="L113" s="98"/>
    </row>
    <row r="114" spans="1:12" ht="12">
      <c r="A114" s="98"/>
      <c r="B114" s="99"/>
      <c r="C114" s="98"/>
      <c r="D114" s="98"/>
      <c r="E114" s="98"/>
      <c r="F114" s="98"/>
      <c r="G114" s="98"/>
      <c r="H114" s="98"/>
      <c r="I114" s="98"/>
      <c r="J114" s="98"/>
      <c r="K114" s="98"/>
      <c r="L114" s="98"/>
    </row>
    <row r="115" spans="1:12" ht="12">
      <c r="A115" s="98"/>
      <c r="B115" s="99"/>
      <c r="C115" s="98"/>
      <c r="D115" s="98"/>
      <c r="E115" s="98"/>
      <c r="F115" s="98"/>
      <c r="G115" s="98"/>
      <c r="H115" s="98"/>
      <c r="I115" s="98"/>
      <c r="J115" s="98"/>
      <c r="K115" s="98"/>
      <c r="L115" s="98"/>
    </row>
    <row r="116" spans="1:12" ht="12">
      <c r="A116" s="98"/>
      <c r="B116" s="99"/>
      <c r="C116" s="98"/>
      <c r="D116" s="98"/>
      <c r="E116" s="98"/>
      <c r="F116" s="98"/>
      <c r="G116" s="98"/>
      <c r="H116" s="98"/>
      <c r="I116" s="98"/>
      <c r="J116" s="98"/>
      <c r="K116" s="98"/>
      <c r="L116" s="98"/>
    </row>
    <row r="117" spans="1:12" ht="12">
      <c r="A117" s="98"/>
      <c r="B117" s="99"/>
      <c r="C117" s="98"/>
      <c r="D117" s="98"/>
      <c r="E117" s="98"/>
      <c r="F117" s="98"/>
      <c r="G117" s="98"/>
      <c r="H117" s="98"/>
      <c r="I117" s="98"/>
      <c r="J117" s="98"/>
      <c r="K117" s="98"/>
      <c r="L117" s="98"/>
    </row>
    <row r="118" spans="1:12" ht="12">
      <c r="A118" s="98"/>
      <c r="B118" s="99"/>
      <c r="C118" s="98"/>
      <c r="D118" s="98"/>
      <c r="E118" s="98"/>
      <c r="F118" s="98"/>
      <c r="G118" s="98"/>
      <c r="H118" s="98"/>
      <c r="I118" s="98"/>
      <c r="J118" s="98"/>
      <c r="K118" s="98"/>
      <c r="L118" s="98"/>
    </row>
    <row r="119" spans="1:12" ht="12">
      <c r="A119" s="98"/>
      <c r="B119" s="99"/>
      <c r="C119" s="98"/>
      <c r="D119" s="98"/>
      <c r="E119" s="98"/>
      <c r="F119" s="98"/>
      <c r="G119" s="98"/>
      <c r="H119" s="98"/>
      <c r="I119" s="98"/>
      <c r="J119" s="98"/>
      <c r="K119" s="98"/>
      <c r="L119" s="98"/>
    </row>
    <row r="120" spans="1:12" ht="12">
      <c r="A120" s="98"/>
      <c r="B120" s="99"/>
      <c r="C120" s="98"/>
      <c r="D120" s="98"/>
      <c r="E120" s="98"/>
      <c r="F120" s="98"/>
      <c r="G120" s="98"/>
      <c r="H120" s="98"/>
      <c r="I120" s="98"/>
      <c r="J120" s="98"/>
      <c r="K120" s="98"/>
      <c r="L120" s="98"/>
    </row>
    <row r="121" spans="1:12" ht="12">
      <c r="A121" s="98"/>
      <c r="B121" s="99"/>
      <c r="C121" s="98"/>
      <c r="D121" s="98"/>
      <c r="E121" s="98"/>
      <c r="F121" s="98"/>
      <c r="G121" s="98"/>
      <c r="H121" s="98"/>
      <c r="I121" s="98"/>
      <c r="J121" s="98"/>
      <c r="K121" s="98"/>
      <c r="L121" s="98"/>
    </row>
    <row r="122" spans="1:12" ht="12">
      <c r="A122" s="98"/>
      <c r="B122" s="99"/>
      <c r="C122" s="98"/>
      <c r="D122" s="98"/>
      <c r="E122" s="98"/>
      <c r="F122" s="98"/>
      <c r="G122" s="98"/>
      <c r="H122" s="98"/>
      <c r="I122" s="98"/>
      <c r="J122" s="98"/>
      <c r="K122" s="98"/>
      <c r="L122" s="98"/>
    </row>
    <row r="123" spans="1:12" ht="12">
      <c r="A123" s="98"/>
      <c r="B123" s="99"/>
      <c r="C123" s="98"/>
      <c r="D123" s="98"/>
      <c r="E123" s="98"/>
      <c r="F123" s="98"/>
      <c r="G123" s="98"/>
      <c r="H123" s="98"/>
      <c r="I123" s="98"/>
      <c r="J123" s="98"/>
      <c r="K123" s="98"/>
      <c r="L123" s="98"/>
    </row>
    <row r="124" spans="1:12" ht="12">
      <c r="A124" s="98"/>
      <c r="B124" s="99"/>
      <c r="C124" s="98"/>
      <c r="D124" s="98"/>
      <c r="E124" s="98"/>
      <c r="F124" s="98"/>
      <c r="G124" s="98"/>
      <c r="H124" s="98"/>
      <c r="I124" s="98"/>
      <c r="J124" s="98"/>
      <c r="K124" s="98"/>
      <c r="L124" s="98"/>
    </row>
    <row r="125" spans="1:12" ht="12">
      <c r="A125" s="98"/>
      <c r="B125" s="99"/>
      <c r="C125" s="98"/>
      <c r="D125" s="98"/>
      <c r="E125" s="98"/>
      <c r="F125" s="98"/>
      <c r="G125" s="98"/>
      <c r="H125" s="98"/>
      <c r="I125" s="98"/>
      <c r="J125" s="98"/>
      <c r="K125" s="98"/>
      <c r="L125" s="98"/>
    </row>
    <row r="126" spans="1:12" ht="12">
      <c r="A126" s="98"/>
      <c r="B126" s="99"/>
      <c r="C126" s="98"/>
      <c r="D126" s="98"/>
      <c r="E126" s="98"/>
      <c r="F126" s="98"/>
      <c r="G126" s="98"/>
      <c r="H126" s="98"/>
      <c r="I126" s="98"/>
      <c r="J126" s="98"/>
      <c r="K126" s="98"/>
      <c r="L126" s="98"/>
    </row>
    <row r="127" spans="1:12" ht="12">
      <c r="A127" s="98"/>
      <c r="B127" s="99"/>
      <c r="C127" s="98"/>
      <c r="D127" s="98"/>
      <c r="E127" s="98"/>
      <c r="F127" s="98"/>
      <c r="G127" s="98"/>
      <c r="H127" s="98"/>
      <c r="I127" s="98"/>
      <c r="J127" s="98"/>
      <c r="K127" s="98"/>
      <c r="L127" s="98"/>
    </row>
    <row r="128" spans="1:12" ht="12">
      <c r="A128" s="98"/>
      <c r="B128" s="99"/>
      <c r="C128" s="98"/>
      <c r="D128" s="98"/>
      <c r="E128" s="98"/>
      <c r="F128" s="98"/>
      <c r="G128" s="98"/>
      <c r="H128" s="98"/>
      <c r="I128" s="98"/>
      <c r="J128" s="98"/>
      <c r="K128" s="98"/>
      <c r="L128" s="98"/>
    </row>
    <row r="129" spans="1:12" ht="12">
      <c r="A129" s="98"/>
      <c r="B129" s="99"/>
      <c r="C129" s="98"/>
      <c r="D129" s="98"/>
      <c r="E129" s="98"/>
      <c r="F129" s="98"/>
      <c r="G129" s="98"/>
      <c r="H129" s="98"/>
      <c r="I129" s="98"/>
      <c r="J129" s="98"/>
      <c r="K129" s="98"/>
      <c r="L129" s="98"/>
    </row>
    <row r="130" spans="1:12" ht="12">
      <c r="A130" s="98"/>
      <c r="B130" s="99"/>
      <c r="C130" s="98"/>
      <c r="D130" s="98"/>
      <c r="E130" s="98"/>
      <c r="F130" s="98"/>
      <c r="G130" s="98"/>
      <c r="H130" s="98"/>
      <c r="I130" s="98"/>
      <c r="J130" s="98"/>
      <c r="K130" s="98"/>
      <c r="L130" s="98"/>
    </row>
    <row r="131" spans="1:12" ht="12">
      <c r="A131" s="98"/>
      <c r="B131" s="99"/>
      <c r="C131" s="98"/>
      <c r="D131" s="98"/>
      <c r="E131" s="98"/>
      <c r="F131" s="98"/>
      <c r="G131" s="98"/>
      <c r="H131" s="98"/>
      <c r="I131" s="98"/>
      <c r="J131" s="98"/>
      <c r="K131" s="98"/>
      <c r="L131" s="98"/>
    </row>
    <row r="132" spans="1:12" ht="12">
      <c r="A132" s="98"/>
      <c r="B132" s="99"/>
      <c r="C132" s="98"/>
      <c r="D132" s="98"/>
      <c r="E132" s="98"/>
      <c r="F132" s="98"/>
      <c r="G132" s="98"/>
      <c r="H132" s="98"/>
      <c r="I132" s="98"/>
      <c r="J132" s="98"/>
      <c r="K132" s="98"/>
      <c r="L132" s="98"/>
    </row>
    <row r="133" spans="1:12" ht="12">
      <c r="A133" s="98"/>
      <c r="B133" s="99"/>
      <c r="C133" s="98"/>
      <c r="D133" s="98"/>
      <c r="E133" s="98"/>
      <c r="F133" s="98"/>
      <c r="G133" s="98"/>
      <c r="H133" s="98"/>
      <c r="I133" s="98"/>
      <c r="J133" s="98"/>
      <c r="K133" s="98"/>
      <c r="L133" s="98"/>
    </row>
    <row r="134" spans="1:12" ht="12">
      <c r="A134" s="98"/>
      <c r="B134" s="99"/>
      <c r="C134" s="98"/>
      <c r="D134" s="98"/>
      <c r="E134" s="98"/>
      <c r="F134" s="98"/>
      <c r="G134" s="98"/>
      <c r="H134" s="98"/>
      <c r="I134" s="98"/>
      <c r="J134" s="98"/>
      <c r="K134" s="98"/>
      <c r="L134" s="98"/>
    </row>
    <row r="135" spans="1:12" ht="12">
      <c r="A135" s="98"/>
      <c r="B135" s="99"/>
      <c r="C135" s="98"/>
      <c r="D135" s="98"/>
      <c r="E135" s="98"/>
      <c r="F135" s="98"/>
      <c r="G135" s="98"/>
      <c r="H135" s="98"/>
      <c r="I135" s="98"/>
      <c r="J135" s="98"/>
      <c r="K135" s="98"/>
      <c r="L135" s="98"/>
    </row>
    <row r="136" spans="1:12" ht="12">
      <c r="A136" s="98"/>
      <c r="B136" s="99"/>
      <c r="C136" s="98"/>
      <c r="D136" s="98"/>
      <c r="E136" s="98"/>
      <c r="F136" s="98"/>
      <c r="G136" s="98"/>
      <c r="H136" s="98"/>
      <c r="I136" s="98"/>
      <c r="J136" s="98"/>
      <c r="K136" s="98"/>
      <c r="L136" s="98"/>
    </row>
    <row r="137" spans="1:12" ht="12">
      <c r="A137" s="98"/>
      <c r="B137" s="99"/>
      <c r="C137" s="98"/>
      <c r="D137" s="98"/>
      <c r="E137" s="98"/>
      <c r="F137" s="98"/>
      <c r="G137" s="98"/>
      <c r="H137" s="98"/>
      <c r="I137" s="98"/>
      <c r="J137" s="98"/>
      <c r="K137" s="98"/>
      <c r="L137" s="98"/>
    </row>
    <row r="138" spans="1:12" ht="12">
      <c r="A138" s="98"/>
      <c r="B138" s="99"/>
      <c r="C138" s="98"/>
      <c r="D138" s="98"/>
      <c r="E138" s="98"/>
      <c r="F138" s="98"/>
      <c r="G138" s="98"/>
      <c r="H138" s="98"/>
      <c r="I138" s="98"/>
      <c r="J138" s="98"/>
      <c r="K138" s="98"/>
      <c r="L138" s="98"/>
    </row>
    <row r="139" spans="1:12" ht="12">
      <c r="A139" s="98"/>
      <c r="B139" s="99"/>
      <c r="C139" s="98"/>
      <c r="D139" s="98"/>
      <c r="E139" s="98"/>
      <c r="F139" s="98"/>
      <c r="G139" s="98"/>
      <c r="H139" s="98"/>
      <c r="I139" s="98"/>
      <c r="J139" s="98"/>
      <c r="K139" s="98"/>
      <c r="L139" s="98"/>
    </row>
    <row r="140" spans="1:12" ht="12">
      <c r="A140" s="98"/>
      <c r="B140" s="99"/>
      <c r="C140" s="98"/>
      <c r="D140" s="98"/>
      <c r="E140" s="98"/>
      <c r="F140" s="98"/>
      <c r="G140" s="98"/>
      <c r="H140" s="98"/>
      <c r="I140" s="98"/>
      <c r="J140" s="98"/>
      <c r="K140" s="98"/>
      <c r="L140" s="98"/>
    </row>
    <row r="141" spans="1:12" ht="12">
      <c r="A141" s="98"/>
      <c r="B141" s="99"/>
      <c r="C141" s="98"/>
      <c r="D141" s="98"/>
      <c r="E141" s="98"/>
      <c r="F141" s="98"/>
      <c r="G141" s="98"/>
      <c r="H141" s="98"/>
      <c r="I141" s="98"/>
      <c r="J141" s="98"/>
      <c r="K141" s="98"/>
      <c r="L141" s="98"/>
    </row>
    <row r="142" spans="1:12" ht="12">
      <c r="A142" s="98"/>
      <c r="B142" s="99"/>
      <c r="C142" s="98"/>
      <c r="D142" s="98"/>
      <c r="E142" s="98"/>
      <c r="F142" s="98"/>
      <c r="G142" s="98"/>
      <c r="H142" s="98"/>
      <c r="I142" s="98"/>
      <c r="J142" s="98"/>
      <c r="K142" s="98"/>
      <c r="L142" s="98"/>
    </row>
    <row r="143" spans="1:12" ht="12">
      <c r="A143" s="98"/>
      <c r="B143" s="99"/>
      <c r="C143" s="98"/>
      <c r="D143" s="98"/>
      <c r="E143" s="98"/>
      <c r="F143" s="98"/>
      <c r="G143" s="98"/>
      <c r="H143" s="98"/>
      <c r="I143" s="98"/>
      <c r="J143" s="98"/>
      <c r="K143" s="98"/>
      <c r="L143" s="98"/>
    </row>
    <row r="144" spans="1:12" ht="12">
      <c r="A144" s="98"/>
      <c r="B144" s="99"/>
      <c r="C144" s="98"/>
      <c r="D144" s="98"/>
      <c r="E144" s="98"/>
      <c r="F144" s="98"/>
      <c r="G144" s="98"/>
      <c r="H144" s="98"/>
      <c r="I144" s="98"/>
      <c r="J144" s="98"/>
      <c r="K144" s="98"/>
      <c r="L144" s="98"/>
    </row>
    <row r="145" spans="1:12" ht="12">
      <c r="A145" s="98"/>
      <c r="B145" s="99"/>
      <c r="C145" s="98"/>
      <c r="D145" s="98"/>
      <c r="E145" s="98"/>
      <c r="F145" s="98"/>
      <c r="G145" s="98"/>
      <c r="H145" s="98"/>
      <c r="I145" s="98"/>
      <c r="J145" s="98"/>
      <c r="K145" s="98"/>
      <c r="L145" s="98"/>
    </row>
    <row r="146" spans="1:12" ht="12">
      <c r="A146" s="98"/>
      <c r="B146" s="99"/>
      <c r="C146" s="98"/>
      <c r="D146" s="98"/>
      <c r="E146" s="98"/>
      <c r="F146" s="98"/>
      <c r="G146" s="98"/>
      <c r="H146" s="98"/>
      <c r="I146" s="98"/>
      <c r="J146" s="98"/>
      <c r="K146" s="98"/>
      <c r="L146" s="98"/>
    </row>
    <row r="147" spans="1:12" ht="12">
      <c r="A147" s="98"/>
      <c r="B147" s="99"/>
      <c r="C147" s="98"/>
      <c r="D147" s="98"/>
      <c r="E147" s="98"/>
      <c r="F147" s="98"/>
      <c r="G147" s="98"/>
      <c r="H147" s="98"/>
      <c r="I147" s="98"/>
      <c r="J147" s="98"/>
      <c r="K147" s="98"/>
      <c r="L147" s="98"/>
    </row>
    <row r="148" spans="1:12" ht="12">
      <c r="A148" s="98"/>
      <c r="B148" s="99"/>
      <c r="C148" s="98"/>
      <c r="D148" s="98"/>
      <c r="E148" s="98"/>
      <c r="F148" s="98"/>
      <c r="G148" s="98"/>
      <c r="H148" s="98"/>
      <c r="I148" s="98"/>
      <c r="J148" s="98"/>
      <c r="K148" s="98"/>
      <c r="L148" s="98"/>
    </row>
    <row r="149" spans="1:12" ht="12">
      <c r="A149" s="98"/>
      <c r="B149" s="99"/>
      <c r="C149" s="98"/>
      <c r="D149" s="98"/>
      <c r="E149" s="98"/>
      <c r="F149" s="98"/>
      <c r="G149" s="98"/>
      <c r="H149" s="98"/>
      <c r="I149" s="98"/>
      <c r="J149" s="98"/>
      <c r="K149" s="98"/>
      <c r="L149" s="98"/>
    </row>
    <row r="150" spans="1:12" ht="12">
      <c r="A150" s="98"/>
      <c r="B150" s="99"/>
      <c r="C150" s="98"/>
      <c r="D150" s="98"/>
      <c r="E150" s="98"/>
      <c r="F150" s="98"/>
      <c r="G150" s="98"/>
      <c r="H150" s="98"/>
      <c r="I150" s="98"/>
      <c r="J150" s="98"/>
      <c r="K150" s="98"/>
      <c r="L150" s="98"/>
    </row>
    <row r="151" spans="1:12" ht="12">
      <c r="A151" s="98"/>
      <c r="B151" s="99"/>
      <c r="C151" s="98"/>
      <c r="D151" s="98"/>
      <c r="E151" s="98"/>
      <c r="F151" s="98"/>
      <c r="G151" s="98"/>
      <c r="H151" s="98"/>
      <c r="I151" s="98"/>
      <c r="J151" s="98"/>
      <c r="K151" s="98"/>
      <c r="L151" s="98"/>
    </row>
    <row r="152" spans="1:12" ht="12">
      <c r="A152" s="98"/>
      <c r="B152" s="99"/>
      <c r="C152" s="98"/>
      <c r="D152" s="98"/>
      <c r="E152" s="98"/>
      <c r="F152" s="98"/>
      <c r="G152" s="98"/>
      <c r="H152" s="98"/>
      <c r="I152" s="98"/>
      <c r="J152" s="98"/>
      <c r="K152" s="98"/>
      <c r="L152" s="98"/>
    </row>
    <row r="153" spans="1:12" ht="12">
      <c r="A153" s="98"/>
      <c r="B153" s="99"/>
      <c r="C153" s="98"/>
      <c r="D153" s="98"/>
      <c r="E153" s="98"/>
      <c r="F153" s="98"/>
      <c r="G153" s="98"/>
      <c r="H153" s="98"/>
      <c r="I153" s="98"/>
      <c r="J153" s="98"/>
      <c r="K153" s="98"/>
      <c r="L153" s="98"/>
    </row>
    <row r="154" spans="1:12" ht="12">
      <c r="A154" s="98"/>
      <c r="B154" s="99"/>
      <c r="C154" s="98"/>
      <c r="D154" s="98"/>
      <c r="E154" s="98"/>
      <c r="F154" s="98"/>
      <c r="G154" s="98"/>
      <c r="H154" s="98"/>
      <c r="I154" s="98"/>
      <c r="J154" s="98"/>
      <c r="K154" s="98"/>
      <c r="L154" s="98"/>
    </row>
    <row r="155" spans="1:12" ht="12">
      <c r="A155" s="98"/>
      <c r="B155" s="99"/>
      <c r="C155" s="98"/>
      <c r="D155" s="98"/>
      <c r="E155" s="98"/>
      <c r="F155" s="98"/>
      <c r="G155" s="98"/>
      <c r="H155" s="98"/>
      <c r="I155" s="98"/>
      <c r="J155" s="98"/>
      <c r="K155" s="98"/>
      <c r="L155" s="98"/>
    </row>
    <row r="156" spans="1:12" ht="12">
      <c r="A156" s="98"/>
      <c r="B156" s="99"/>
      <c r="C156" s="98"/>
      <c r="D156" s="98"/>
      <c r="E156" s="98"/>
      <c r="F156" s="98"/>
      <c r="G156" s="98"/>
      <c r="H156" s="98"/>
      <c r="I156" s="98"/>
      <c r="J156" s="98"/>
      <c r="K156" s="98"/>
      <c r="L156" s="98"/>
    </row>
    <row r="157" spans="1:12" ht="12">
      <c r="A157" s="98"/>
      <c r="B157" s="99"/>
      <c r="C157" s="98"/>
      <c r="D157" s="98"/>
      <c r="E157" s="98"/>
      <c r="F157" s="98"/>
      <c r="G157" s="98"/>
      <c r="H157" s="98"/>
      <c r="I157" s="98"/>
      <c r="J157" s="98"/>
      <c r="K157" s="98"/>
      <c r="L157" s="98"/>
    </row>
    <row r="158" spans="1:12" ht="12">
      <c r="A158" s="98"/>
      <c r="B158" s="99"/>
      <c r="C158" s="98"/>
      <c r="D158" s="98"/>
      <c r="E158" s="98"/>
      <c r="F158" s="98"/>
      <c r="G158" s="98"/>
      <c r="H158" s="98"/>
      <c r="I158" s="98"/>
      <c r="J158" s="98"/>
      <c r="K158" s="98"/>
      <c r="L158" s="98"/>
    </row>
    <row r="159" spans="1:12" ht="12">
      <c r="A159" s="98"/>
      <c r="B159" s="99"/>
      <c r="C159" s="98"/>
      <c r="D159" s="98"/>
      <c r="E159" s="98"/>
      <c r="F159" s="98"/>
      <c r="G159" s="98"/>
      <c r="H159" s="98"/>
      <c r="I159" s="98"/>
      <c r="J159" s="98"/>
      <c r="K159" s="98"/>
      <c r="L159" s="98"/>
    </row>
    <row r="160" spans="1:12" ht="12">
      <c r="A160" s="98"/>
      <c r="B160" s="99"/>
      <c r="C160" s="98"/>
      <c r="D160" s="98"/>
      <c r="E160" s="98"/>
      <c r="F160" s="98"/>
      <c r="G160" s="98"/>
      <c r="H160" s="98"/>
      <c r="I160" s="98"/>
      <c r="J160" s="98"/>
      <c r="K160" s="98"/>
      <c r="L160" s="98"/>
    </row>
    <row r="161" spans="1:12" ht="12">
      <c r="A161" s="98"/>
      <c r="B161" s="99"/>
      <c r="C161" s="98"/>
      <c r="D161" s="98"/>
      <c r="E161" s="98"/>
      <c r="F161" s="98"/>
      <c r="G161" s="98"/>
      <c r="H161" s="98"/>
      <c r="I161" s="98"/>
      <c r="J161" s="98"/>
      <c r="K161" s="98"/>
      <c r="L161" s="98"/>
    </row>
    <row r="162" spans="1:12" ht="12">
      <c r="A162" s="98"/>
      <c r="B162" s="99"/>
      <c r="C162" s="98"/>
      <c r="D162" s="98"/>
      <c r="E162" s="98"/>
      <c r="F162" s="98"/>
      <c r="G162" s="98"/>
      <c r="H162" s="98"/>
      <c r="I162" s="98"/>
      <c r="J162" s="98"/>
      <c r="K162" s="98"/>
      <c r="L162" s="98"/>
    </row>
    <row r="163" spans="1:12" ht="12">
      <c r="A163" s="98"/>
      <c r="B163" s="99"/>
      <c r="C163" s="98"/>
      <c r="D163" s="98"/>
      <c r="E163" s="98"/>
      <c r="F163" s="98"/>
      <c r="G163" s="98"/>
      <c r="H163" s="98"/>
      <c r="I163" s="98"/>
      <c r="J163" s="98"/>
      <c r="K163" s="98"/>
      <c r="L163" s="98"/>
    </row>
    <row r="164" spans="1:12" ht="12">
      <c r="A164" s="98"/>
      <c r="B164" s="99"/>
      <c r="C164" s="98"/>
      <c r="D164" s="98"/>
      <c r="E164" s="98"/>
      <c r="F164" s="98"/>
      <c r="G164" s="98"/>
      <c r="H164" s="98"/>
      <c r="I164" s="98"/>
      <c r="J164" s="98"/>
      <c r="K164" s="98"/>
      <c r="L164" s="98"/>
    </row>
    <row r="165" spans="1:12" ht="12">
      <c r="A165" s="98"/>
      <c r="B165" s="99"/>
      <c r="C165" s="98"/>
      <c r="D165" s="98"/>
      <c r="E165" s="98"/>
      <c r="F165" s="98"/>
      <c r="G165" s="98"/>
      <c r="H165" s="98"/>
      <c r="I165" s="98"/>
      <c r="J165" s="98"/>
      <c r="K165" s="98"/>
      <c r="L165" s="98"/>
    </row>
    <row r="166" spans="1:12" ht="12">
      <c r="A166" s="98"/>
      <c r="B166" s="99"/>
      <c r="C166" s="98"/>
      <c r="D166" s="98"/>
      <c r="E166" s="98"/>
      <c r="F166" s="98"/>
      <c r="G166" s="98"/>
      <c r="H166" s="98"/>
      <c r="I166" s="98"/>
      <c r="J166" s="98"/>
      <c r="K166" s="98"/>
      <c r="L166" s="98"/>
    </row>
    <row r="167" spans="1:12" ht="12">
      <c r="A167" s="98"/>
      <c r="B167" s="99"/>
      <c r="C167" s="98"/>
      <c r="D167" s="98"/>
      <c r="E167" s="98"/>
      <c r="F167" s="98"/>
      <c r="G167" s="98"/>
      <c r="H167" s="98"/>
      <c r="I167" s="98"/>
      <c r="J167" s="98"/>
      <c r="K167" s="98"/>
      <c r="L167" s="98"/>
    </row>
    <row r="168" spans="1:12" ht="12">
      <c r="A168" s="98"/>
      <c r="B168" s="99"/>
      <c r="C168" s="98"/>
      <c r="D168" s="98"/>
      <c r="E168" s="98"/>
      <c r="F168" s="98"/>
      <c r="G168" s="98"/>
      <c r="H168" s="98"/>
      <c r="I168" s="98"/>
      <c r="J168" s="98"/>
      <c r="K168" s="98"/>
      <c r="L168" s="98"/>
    </row>
    <row r="169" spans="1:12" ht="12">
      <c r="A169" s="98"/>
      <c r="B169" s="99"/>
      <c r="C169" s="98"/>
      <c r="D169" s="98"/>
      <c r="E169" s="98"/>
      <c r="F169" s="98"/>
      <c r="G169" s="98"/>
      <c r="H169" s="98"/>
      <c r="I169" s="98"/>
      <c r="J169" s="98"/>
      <c r="K169" s="98"/>
      <c r="L169" s="98"/>
    </row>
    <row r="170" spans="1:12" ht="12">
      <c r="A170" s="98"/>
      <c r="B170" s="99"/>
      <c r="C170" s="98"/>
      <c r="D170" s="98"/>
      <c r="E170" s="98"/>
      <c r="F170" s="98"/>
      <c r="G170" s="98"/>
      <c r="H170" s="98"/>
      <c r="I170" s="98"/>
      <c r="J170" s="98"/>
      <c r="K170" s="98"/>
      <c r="L170" s="98"/>
    </row>
    <row r="171" spans="1:12" ht="12">
      <c r="A171" s="98"/>
      <c r="B171" s="99"/>
      <c r="C171" s="98"/>
      <c r="D171" s="98"/>
      <c r="E171" s="98"/>
      <c r="F171" s="98"/>
      <c r="G171" s="98"/>
      <c r="H171" s="98"/>
      <c r="I171" s="98"/>
      <c r="J171" s="98"/>
      <c r="K171" s="98"/>
      <c r="L171" s="98"/>
    </row>
    <row r="172" spans="1:12" ht="12">
      <c r="A172" s="98"/>
      <c r="B172" s="99"/>
      <c r="C172" s="98"/>
      <c r="D172" s="98"/>
      <c r="E172" s="98"/>
      <c r="F172" s="98"/>
      <c r="G172" s="98"/>
      <c r="H172" s="98"/>
      <c r="I172" s="98"/>
      <c r="J172" s="98"/>
      <c r="K172" s="98"/>
      <c r="L172" s="98"/>
    </row>
    <row r="173" spans="1:12" ht="12">
      <c r="A173" s="98"/>
      <c r="B173" s="99"/>
      <c r="C173" s="98"/>
      <c r="D173" s="98"/>
      <c r="E173" s="98"/>
      <c r="F173" s="98"/>
      <c r="G173" s="98"/>
      <c r="H173" s="98"/>
      <c r="I173" s="98"/>
      <c r="J173" s="98"/>
      <c r="K173" s="98"/>
      <c r="L173" s="98"/>
    </row>
    <row r="174" spans="1:12" ht="12">
      <c r="A174" s="98"/>
      <c r="B174" s="99"/>
      <c r="C174" s="98"/>
      <c r="D174" s="98"/>
      <c r="E174" s="98"/>
      <c r="F174" s="98"/>
      <c r="G174" s="98"/>
      <c r="H174" s="98"/>
      <c r="I174" s="98"/>
      <c r="J174" s="98"/>
      <c r="K174" s="98"/>
      <c r="L174" s="98"/>
    </row>
    <row r="175" spans="1:12" ht="12">
      <c r="A175" s="98"/>
      <c r="B175" s="99"/>
      <c r="C175" s="98"/>
      <c r="D175" s="98"/>
      <c r="E175" s="98"/>
      <c r="F175" s="98"/>
      <c r="G175" s="98"/>
      <c r="H175" s="98"/>
      <c r="I175" s="98"/>
      <c r="J175" s="98"/>
      <c r="K175" s="98"/>
      <c r="L175" s="98"/>
    </row>
    <row r="176" spans="1:12" ht="12">
      <c r="A176" s="98"/>
      <c r="B176" s="99"/>
      <c r="C176" s="98"/>
      <c r="D176" s="98"/>
      <c r="E176" s="98"/>
      <c r="F176" s="98"/>
      <c r="G176" s="98"/>
      <c r="H176" s="98"/>
      <c r="I176" s="98"/>
      <c r="J176" s="98"/>
      <c r="K176" s="98"/>
      <c r="L176" s="98"/>
    </row>
    <row r="177" spans="1:12" ht="12">
      <c r="A177" s="98"/>
      <c r="B177" s="99"/>
      <c r="C177" s="98"/>
      <c r="D177" s="98"/>
      <c r="E177" s="98"/>
      <c r="F177" s="98"/>
      <c r="G177" s="98"/>
      <c r="H177" s="98"/>
      <c r="I177" s="98"/>
      <c r="J177" s="98"/>
      <c r="K177" s="98"/>
      <c r="L177" s="98"/>
    </row>
    <row r="178" spans="1:12" ht="12">
      <c r="A178" s="98"/>
      <c r="B178" s="99"/>
      <c r="C178" s="98"/>
      <c r="D178" s="98"/>
      <c r="E178" s="98"/>
      <c r="F178" s="98"/>
      <c r="G178" s="98"/>
      <c r="H178" s="98"/>
      <c r="I178" s="98"/>
      <c r="J178" s="98"/>
      <c r="K178" s="98"/>
      <c r="L178" s="98"/>
    </row>
    <row r="179" spans="1:12" ht="12">
      <c r="A179" s="98"/>
      <c r="B179" s="99"/>
      <c r="C179" s="98"/>
      <c r="D179" s="98"/>
      <c r="E179" s="98"/>
      <c r="F179" s="98"/>
      <c r="G179" s="98"/>
      <c r="H179" s="98"/>
      <c r="I179" s="98"/>
      <c r="J179" s="98"/>
      <c r="K179" s="98"/>
      <c r="L179" s="98"/>
    </row>
    <row r="180" spans="1:12" ht="12">
      <c r="A180" s="98"/>
      <c r="B180" s="99"/>
      <c r="C180" s="98"/>
      <c r="D180" s="98"/>
      <c r="E180" s="98"/>
      <c r="F180" s="98"/>
      <c r="G180" s="98"/>
      <c r="H180" s="98"/>
      <c r="I180" s="98"/>
      <c r="J180" s="98"/>
      <c r="K180" s="98"/>
      <c r="L180" s="98"/>
    </row>
    <row r="181" spans="1:12" ht="12">
      <c r="A181" s="98"/>
      <c r="B181" s="99"/>
      <c r="C181" s="98"/>
      <c r="D181" s="98"/>
      <c r="E181" s="98"/>
      <c r="F181" s="98"/>
      <c r="G181" s="98"/>
      <c r="H181" s="98"/>
      <c r="I181" s="98"/>
      <c r="J181" s="98"/>
      <c r="K181" s="98"/>
      <c r="L181" s="98"/>
    </row>
    <row r="182" spans="1:12" ht="12">
      <c r="A182" s="98"/>
      <c r="B182" s="99"/>
      <c r="C182" s="98"/>
      <c r="D182" s="98"/>
      <c r="E182" s="98"/>
      <c r="F182" s="98"/>
      <c r="G182" s="98"/>
      <c r="H182" s="98"/>
      <c r="I182" s="98"/>
      <c r="J182" s="98"/>
      <c r="K182" s="98"/>
      <c r="L182" s="98"/>
    </row>
    <row r="183" spans="1:12" ht="12">
      <c r="A183" s="98"/>
      <c r="B183" s="99"/>
      <c r="C183" s="98"/>
      <c r="D183" s="98"/>
      <c r="E183" s="98"/>
      <c r="F183" s="98"/>
      <c r="G183" s="98"/>
      <c r="H183" s="98"/>
      <c r="I183" s="98"/>
      <c r="J183" s="98"/>
      <c r="K183" s="98"/>
      <c r="L183" s="98"/>
    </row>
    <row r="184" spans="1:12" ht="12">
      <c r="A184" s="98"/>
      <c r="B184" s="99"/>
      <c r="C184" s="98"/>
      <c r="D184" s="98"/>
      <c r="E184" s="98"/>
      <c r="F184" s="98"/>
      <c r="G184" s="98"/>
      <c r="H184" s="98"/>
      <c r="I184" s="98"/>
      <c r="J184" s="98"/>
      <c r="K184" s="98"/>
      <c r="L184" s="98"/>
    </row>
    <row r="185" spans="1:12" ht="12">
      <c r="A185" s="98"/>
      <c r="B185" s="99"/>
      <c r="C185" s="98"/>
      <c r="D185" s="98"/>
      <c r="E185" s="98"/>
      <c r="F185" s="98"/>
      <c r="G185" s="98"/>
      <c r="H185" s="98"/>
      <c r="I185" s="98"/>
      <c r="J185" s="98"/>
      <c r="K185" s="98"/>
      <c r="L185" s="98"/>
    </row>
    <row r="186" spans="1:12" ht="12">
      <c r="A186" s="98"/>
      <c r="B186" s="99"/>
      <c r="C186" s="98"/>
      <c r="D186" s="98"/>
      <c r="E186" s="98"/>
      <c r="F186" s="98"/>
      <c r="G186" s="98"/>
      <c r="H186" s="98"/>
      <c r="I186" s="98"/>
      <c r="J186" s="98"/>
      <c r="K186" s="98"/>
      <c r="L186" s="98"/>
    </row>
    <row r="187" spans="1:12" ht="12">
      <c r="A187" s="98"/>
      <c r="B187" s="99"/>
      <c r="C187" s="98"/>
      <c r="D187" s="98"/>
      <c r="E187" s="98"/>
      <c r="F187" s="98"/>
      <c r="G187" s="98"/>
      <c r="H187" s="98"/>
      <c r="I187" s="98"/>
      <c r="J187" s="98"/>
      <c r="K187" s="98"/>
      <c r="L187" s="98"/>
    </row>
    <row r="188" spans="1:12" ht="12">
      <c r="A188" s="98"/>
      <c r="B188" s="99"/>
      <c r="C188" s="98"/>
      <c r="D188" s="98"/>
      <c r="E188" s="98"/>
      <c r="F188" s="98"/>
      <c r="G188" s="98"/>
      <c r="H188" s="98"/>
      <c r="I188" s="98"/>
      <c r="J188" s="98"/>
      <c r="K188" s="98"/>
      <c r="L188" s="98"/>
    </row>
    <row r="189" spans="1:12" ht="12">
      <c r="A189" s="98"/>
      <c r="B189" s="99"/>
      <c r="C189" s="98"/>
      <c r="D189" s="98"/>
      <c r="E189" s="98"/>
      <c r="F189" s="98"/>
      <c r="G189" s="98"/>
      <c r="H189" s="98"/>
      <c r="I189" s="98"/>
      <c r="J189" s="98"/>
      <c r="K189" s="98"/>
      <c r="L189" s="98"/>
    </row>
    <row r="190" spans="1:12" ht="12">
      <c r="A190" s="98"/>
      <c r="B190" s="99"/>
      <c r="C190" s="98"/>
      <c r="D190" s="98"/>
      <c r="E190" s="98"/>
      <c r="F190" s="98"/>
      <c r="G190" s="98"/>
      <c r="H190" s="98"/>
      <c r="I190" s="98"/>
      <c r="J190" s="98"/>
      <c r="K190" s="98"/>
      <c r="L190" s="98"/>
    </row>
    <row r="191" spans="1:12" ht="12">
      <c r="A191" s="98"/>
      <c r="B191" s="99"/>
      <c r="C191" s="98"/>
      <c r="D191" s="98"/>
      <c r="E191" s="98"/>
      <c r="F191" s="98"/>
      <c r="G191" s="98"/>
      <c r="H191" s="98"/>
      <c r="I191" s="98"/>
      <c r="J191" s="98"/>
      <c r="K191" s="98"/>
      <c r="L191" s="98"/>
    </row>
    <row r="192" spans="1:12" ht="12">
      <c r="A192" s="98"/>
      <c r="B192" s="99"/>
      <c r="C192" s="98"/>
      <c r="D192" s="98"/>
      <c r="E192" s="98"/>
      <c r="F192" s="98"/>
      <c r="G192" s="98"/>
      <c r="H192" s="98"/>
      <c r="I192" s="98"/>
      <c r="J192" s="98"/>
      <c r="K192" s="98"/>
      <c r="L192" s="98"/>
    </row>
    <row r="193" spans="1:12" ht="12">
      <c r="A193" s="98"/>
      <c r="B193" s="99"/>
      <c r="C193" s="98"/>
      <c r="D193" s="98"/>
      <c r="E193" s="98"/>
      <c r="F193" s="98"/>
      <c r="G193" s="98"/>
      <c r="H193" s="98"/>
      <c r="I193" s="98"/>
      <c r="J193" s="98"/>
      <c r="K193" s="98"/>
      <c r="L193" s="98"/>
    </row>
    <row r="194" spans="1:12" ht="12">
      <c r="A194" s="98"/>
      <c r="B194" s="99"/>
      <c r="C194" s="98"/>
      <c r="D194" s="98"/>
      <c r="E194" s="98"/>
      <c r="F194" s="98"/>
      <c r="G194" s="98"/>
      <c r="H194" s="98"/>
      <c r="I194" s="98"/>
      <c r="J194" s="98"/>
      <c r="K194" s="98"/>
      <c r="L194" s="98"/>
    </row>
    <row r="195" spans="1:12" ht="12">
      <c r="A195" s="98"/>
      <c r="B195" s="99"/>
      <c r="C195" s="98"/>
      <c r="D195" s="98"/>
      <c r="E195" s="98"/>
      <c r="F195" s="98"/>
      <c r="G195" s="98"/>
      <c r="H195" s="98"/>
      <c r="I195" s="98"/>
      <c r="J195" s="98"/>
      <c r="K195" s="98"/>
      <c r="L195" s="98"/>
    </row>
    <row r="196" spans="1:12" ht="12">
      <c r="A196" s="98"/>
      <c r="B196" s="99"/>
      <c r="C196" s="98"/>
      <c r="D196" s="98"/>
      <c r="E196" s="98"/>
      <c r="F196" s="98"/>
      <c r="G196" s="98"/>
      <c r="H196" s="98"/>
      <c r="I196" s="98"/>
      <c r="J196" s="98"/>
      <c r="K196" s="98"/>
      <c r="L196" s="98"/>
    </row>
    <row r="197" spans="1:12" ht="12">
      <c r="A197" s="98"/>
      <c r="B197" s="99"/>
      <c r="C197" s="98"/>
      <c r="D197" s="98"/>
      <c r="E197" s="98"/>
      <c r="F197" s="98"/>
      <c r="G197" s="98"/>
      <c r="H197" s="98"/>
      <c r="I197" s="98"/>
      <c r="J197" s="98"/>
      <c r="K197" s="98"/>
      <c r="L197" s="98"/>
    </row>
    <row r="198" spans="1:12" ht="12">
      <c r="A198" s="98"/>
      <c r="B198" s="99"/>
      <c r="C198" s="98"/>
      <c r="D198" s="98"/>
      <c r="E198" s="98"/>
      <c r="F198" s="98"/>
      <c r="G198" s="98"/>
      <c r="H198" s="98"/>
      <c r="I198" s="98"/>
      <c r="J198" s="98"/>
      <c r="K198" s="98"/>
      <c r="L198" s="98"/>
    </row>
    <row r="199" spans="1:12" ht="12">
      <c r="A199" s="98"/>
      <c r="B199" s="99"/>
      <c r="C199" s="98"/>
      <c r="D199" s="98"/>
      <c r="E199" s="98"/>
      <c r="F199" s="98"/>
      <c r="G199" s="98"/>
      <c r="H199" s="98"/>
      <c r="I199" s="98"/>
      <c r="J199" s="98"/>
      <c r="K199" s="98"/>
      <c r="L199" s="98"/>
    </row>
    <row r="200" spans="1:12" ht="12">
      <c r="A200" s="98"/>
      <c r="B200" s="99"/>
      <c r="C200" s="98"/>
      <c r="D200" s="98"/>
      <c r="E200" s="98"/>
      <c r="F200" s="98"/>
      <c r="G200" s="98"/>
      <c r="H200" s="98"/>
      <c r="I200" s="98"/>
      <c r="J200" s="98"/>
      <c r="K200" s="98"/>
      <c r="L200" s="98"/>
    </row>
    <row r="201" spans="1:12" ht="12">
      <c r="A201" s="98"/>
      <c r="B201" s="99"/>
      <c r="C201" s="98"/>
      <c r="D201" s="98"/>
      <c r="E201" s="98"/>
      <c r="F201" s="98"/>
      <c r="G201" s="98"/>
      <c r="H201" s="98"/>
      <c r="I201" s="98"/>
      <c r="J201" s="98"/>
      <c r="K201" s="98"/>
      <c r="L201" s="98"/>
    </row>
    <row r="202" spans="1:12" ht="12">
      <c r="A202" s="98"/>
      <c r="B202" s="99"/>
      <c r="C202" s="98"/>
      <c r="D202" s="98"/>
      <c r="E202" s="98"/>
      <c r="F202" s="98"/>
      <c r="G202" s="98"/>
      <c r="H202" s="98"/>
      <c r="I202" s="98"/>
      <c r="J202" s="98"/>
      <c r="K202" s="98"/>
      <c r="L202" s="98"/>
    </row>
    <row r="203" spans="1:12" ht="12">
      <c r="A203" s="98"/>
      <c r="B203" s="99"/>
      <c r="C203" s="98"/>
      <c r="D203" s="98"/>
      <c r="E203" s="98"/>
      <c r="F203" s="98"/>
      <c r="G203" s="98"/>
      <c r="H203" s="98"/>
      <c r="I203" s="98"/>
      <c r="J203" s="98"/>
      <c r="K203" s="98"/>
      <c r="L203" s="98"/>
    </row>
    <row r="204" spans="1:12" ht="12">
      <c r="A204" s="98"/>
      <c r="B204" s="99"/>
      <c r="C204" s="98"/>
      <c r="D204" s="98"/>
      <c r="E204" s="98"/>
      <c r="F204" s="98"/>
      <c r="G204" s="98"/>
      <c r="H204" s="98"/>
      <c r="I204" s="98"/>
      <c r="J204" s="98"/>
      <c r="K204" s="98"/>
      <c r="L204" s="98"/>
    </row>
    <row r="205" spans="1:12" ht="12">
      <c r="A205" s="98"/>
      <c r="B205" s="99"/>
      <c r="C205" s="98"/>
      <c r="D205" s="98"/>
      <c r="E205" s="98"/>
      <c r="F205" s="98"/>
      <c r="G205" s="98"/>
      <c r="H205" s="98"/>
      <c r="I205" s="98"/>
      <c r="J205" s="98"/>
      <c r="K205" s="98"/>
      <c r="L205" s="98"/>
    </row>
    <row r="206" spans="1:12" ht="12">
      <c r="A206" s="98"/>
      <c r="B206" s="99"/>
      <c r="C206" s="98"/>
      <c r="D206" s="98"/>
      <c r="E206" s="98"/>
      <c r="F206" s="98"/>
      <c r="G206" s="98"/>
      <c r="H206" s="98"/>
      <c r="I206" s="98"/>
      <c r="J206" s="98"/>
      <c r="K206" s="98"/>
      <c r="L206" s="98"/>
    </row>
    <row r="207" spans="1:12" ht="12">
      <c r="A207" s="98"/>
      <c r="B207" s="99"/>
      <c r="C207" s="98"/>
      <c r="D207" s="98"/>
      <c r="E207" s="98"/>
      <c r="F207" s="98"/>
      <c r="G207" s="98"/>
      <c r="H207" s="98"/>
      <c r="I207" s="98"/>
      <c r="J207" s="98"/>
      <c r="K207" s="98"/>
      <c r="L207" s="98"/>
    </row>
    <row r="208" spans="1:12" ht="12">
      <c r="A208" s="98"/>
      <c r="B208" s="99"/>
      <c r="C208" s="98"/>
      <c r="D208" s="98"/>
      <c r="E208" s="98"/>
      <c r="F208" s="98"/>
      <c r="G208" s="98"/>
      <c r="H208" s="98"/>
      <c r="I208" s="98"/>
      <c r="J208" s="98"/>
      <c r="K208" s="98"/>
      <c r="L208" s="98"/>
    </row>
    <row r="209" spans="1:12" ht="12">
      <c r="A209" s="98"/>
      <c r="B209" s="99"/>
      <c r="C209" s="98"/>
      <c r="D209" s="98"/>
      <c r="E209" s="98"/>
      <c r="F209" s="98"/>
      <c r="G209" s="98"/>
      <c r="H209" s="98"/>
      <c r="I209" s="98"/>
      <c r="J209" s="98"/>
      <c r="K209" s="98"/>
      <c r="L209" s="98"/>
    </row>
    <row r="210" spans="1:12" ht="12">
      <c r="A210" s="98"/>
      <c r="B210" s="99"/>
      <c r="C210" s="98"/>
      <c r="D210" s="98"/>
      <c r="E210" s="98"/>
      <c r="F210" s="98"/>
      <c r="G210" s="98"/>
      <c r="H210" s="98"/>
      <c r="I210" s="98"/>
      <c r="J210" s="98"/>
      <c r="K210" s="98"/>
      <c r="L210" s="98"/>
    </row>
    <row r="211" spans="1:12" ht="12">
      <c r="A211" s="98"/>
      <c r="B211" s="99"/>
      <c r="C211" s="98"/>
      <c r="D211" s="98"/>
      <c r="E211" s="98"/>
      <c r="F211" s="98"/>
      <c r="G211" s="98"/>
      <c r="H211" s="98"/>
      <c r="I211" s="98"/>
      <c r="J211" s="98"/>
      <c r="K211" s="98"/>
      <c r="L211" s="98"/>
    </row>
    <row r="212" spans="1:12" ht="12">
      <c r="A212" s="98"/>
      <c r="B212" s="99"/>
      <c r="C212" s="98"/>
      <c r="D212" s="98"/>
      <c r="E212" s="98"/>
      <c r="F212" s="98"/>
      <c r="G212" s="98"/>
      <c r="H212" s="98"/>
      <c r="I212" s="98"/>
      <c r="J212" s="98"/>
      <c r="K212" s="98"/>
      <c r="L212" s="98"/>
    </row>
    <row r="213" spans="1:12" ht="12">
      <c r="A213" s="98"/>
      <c r="B213" s="99"/>
      <c r="C213" s="98"/>
      <c r="D213" s="98"/>
      <c r="E213" s="98"/>
      <c r="F213" s="98"/>
      <c r="G213" s="98"/>
      <c r="H213" s="98"/>
      <c r="I213" s="98"/>
      <c r="J213" s="98"/>
      <c r="K213" s="98"/>
      <c r="L213" s="98"/>
    </row>
    <row r="214" spans="1:12" ht="12">
      <c r="A214" s="98"/>
      <c r="B214" s="99"/>
      <c r="C214" s="98"/>
      <c r="D214" s="98"/>
      <c r="E214" s="98"/>
      <c r="F214" s="98"/>
      <c r="G214" s="98"/>
      <c r="H214" s="98"/>
      <c r="I214" s="98"/>
      <c r="J214" s="98"/>
      <c r="K214" s="98"/>
      <c r="L214" s="98"/>
    </row>
    <row r="215" spans="1:12" ht="12">
      <c r="A215" s="98"/>
      <c r="B215" s="99"/>
      <c r="C215" s="98"/>
      <c r="D215" s="98"/>
      <c r="E215" s="98"/>
      <c r="F215" s="98"/>
      <c r="G215" s="98"/>
      <c r="H215" s="98"/>
      <c r="I215" s="98"/>
      <c r="J215" s="98"/>
      <c r="K215" s="98"/>
      <c r="L215" s="98"/>
    </row>
    <row r="216" spans="1:12" ht="12">
      <c r="A216" s="98"/>
      <c r="B216" s="99"/>
      <c r="C216" s="98"/>
      <c r="D216" s="98"/>
      <c r="E216" s="98"/>
      <c r="F216" s="98"/>
      <c r="G216" s="98"/>
      <c r="H216" s="98"/>
      <c r="I216" s="98"/>
      <c r="J216" s="98"/>
      <c r="K216" s="98"/>
      <c r="L216" s="98"/>
    </row>
    <row r="217" spans="1:12" ht="12">
      <c r="A217" s="98"/>
      <c r="B217" s="99"/>
      <c r="C217" s="98"/>
      <c r="D217" s="98"/>
      <c r="E217" s="98"/>
      <c r="F217" s="98"/>
      <c r="G217" s="98"/>
      <c r="H217" s="98"/>
      <c r="I217" s="98"/>
      <c r="J217" s="98"/>
      <c r="K217" s="98"/>
      <c r="L217" s="98"/>
    </row>
    <row r="218" spans="1:12" ht="12">
      <c r="A218" s="98"/>
      <c r="B218" s="99"/>
      <c r="C218" s="98"/>
      <c r="D218" s="98"/>
      <c r="E218" s="98"/>
      <c r="F218" s="98"/>
      <c r="G218" s="98"/>
      <c r="H218" s="98"/>
      <c r="I218" s="98"/>
      <c r="J218" s="98"/>
      <c r="K218" s="98"/>
      <c r="L218" s="98"/>
    </row>
    <row r="219" spans="1:12" ht="12">
      <c r="A219" s="98"/>
      <c r="B219" s="99"/>
      <c r="C219" s="98"/>
      <c r="D219" s="98"/>
      <c r="E219" s="98"/>
      <c r="F219" s="98"/>
      <c r="G219" s="98"/>
      <c r="H219" s="98"/>
      <c r="I219" s="98"/>
      <c r="J219" s="98"/>
      <c r="K219" s="98"/>
      <c r="L219" s="98"/>
    </row>
    <row r="220" spans="1:12" ht="12">
      <c r="A220" s="98"/>
      <c r="B220" s="99"/>
      <c r="C220" s="98"/>
      <c r="D220" s="98"/>
      <c r="E220" s="98"/>
      <c r="F220" s="98"/>
      <c r="G220" s="98"/>
      <c r="H220" s="98"/>
      <c r="I220" s="98"/>
      <c r="J220" s="98"/>
      <c r="K220" s="98"/>
      <c r="L220" s="98"/>
    </row>
    <row r="221" spans="1:12" ht="12">
      <c r="A221" s="98"/>
      <c r="B221" s="99"/>
      <c r="C221" s="98"/>
      <c r="D221" s="98"/>
      <c r="E221" s="98"/>
      <c r="F221" s="98"/>
      <c r="G221" s="98"/>
      <c r="H221" s="98"/>
      <c r="I221" s="98"/>
      <c r="J221" s="98"/>
      <c r="K221" s="98"/>
      <c r="L221" s="98"/>
    </row>
    <row r="222" spans="1:12" ht="12">
      <c r="A222" s="98"/>
      <c r="B222" s="99"/>
      <c r="C222" s="98"/>
      <c r="D222" s="98"/>
      <c r="E222" s="98"/>
      <c r="F222" s="98"/>
      <c r="G222" s="98"/>
      <c r="H222" s="98"/>
      <c r="I222" s="98"/>
      <c r="J222" s="98"/>
      <c r="K222" s="98"/>
      <c r="L222" s="98"/>
    </row>
    <row r="223" spans="1:12" ht="12">
      <c r="A223" s="98"/>
      <c r="B223" s="99"/>
      <c r="C223" s="98"/>
      <c r="D223" s="98"/>
      <c r="E223" s="98"/>
      <c r="F223" s="98"/>
      <c r="G223" s="98"/>
      <c r="H223" s="98"/>
      <c r="I223" s="98"/>
      <c r="J223" s="98"/>
      <c r="K223" s="98"/>
      <c r="L223" s="98"/>
    </row>
    <row r="224" spans="1:12" ht="12">
      <c r="A224" s="98"/>
      <c r="B224" s="99"/>
      <c r="C224" s="98"/>
      <c r="D224" s="98"/>
      <c r="E224" s="98"/>
      <c r="F224" s="98"/>
      <c r="G224" s="98"/>
      <c r="H224" s="98"/>
      <c r="I224" s="98"/>
      <c r="J224" s="98"/>
      <c r="K224" s="98"/>
      <c r="L224" s="98"/>
    </row>
    <row r="225" spans="1:12" ht="12">
      <c r="A225" s="98"/>
      <c r="B225" s="99"/>
      <c r="C225" s="98"/>
      <c r="D225" s="98"/>
      <c r="E225" s="98"/>
      <c r="F225" s="98"/>
      <c r="G225" s="98"/>
      <c r="H225" s="98"/>
      <c r="I225" s="98"/>
      <c r="J225" s="98"/>
      <c r="K225" s="98"/>
      <c r="L225" s="98"/>
    </row>
    <row r="226" spans="1:12" ht="12">
      <c r="A226" s="98"/>
      <c r="B226" s="99"/>
      <c r="C226" s="98"/>
      <c r="D226" s="98"/>
      <c r="E226" s="98"/>
      <c r="F226" s="98"/>
      <c r="G226" s="98"/>
      <c r="H226" s="98"/>
      <c r="I226" s="98"/>
      <c r="J226" s="98"/>
      <c r="K226" s="98"/>
      <c r="L226" s="98"/>
    </row>
    <row r="227" spans="1:12" ht="12">
      <c r="A227" s="98"/>
      <c r="B227" s="99"/>
      <c r="C227" s="98"/>
      <c r="D227" s="98"/>
      <c r="E227" s="98"/>
      <c r="F227" s="98"/>
      <c r="G227" s="98"/>
      <c r="H227" s="98"/>
      <c r="I227" s="98"/>
      <c r="J227" s="98"/>
      <c r="K227" s="98"/>
      <c r="L227" s="98"/>
    </row>
    <row r="228" spans="1:12" ht="12">
      <c r="A228" s="98"/>
      <c r="B228" s="99"/>
      <c r="C228" s="98"/>
      <c r="D228" s="98"/>
      <c r="E228" s="98"/>
      <c r="F228" s="98"/>
      <c r="G228" s="98"/>
      <c r="H228" s="98"/>
      <c r="I228" s="98"/>
      <c r="J228" s="98"/>
      <c r="K228" s="98"/>
      <c r="L228" s="98"/>
    </row>
    <row r="229" spans="1:12" ht="12">
      <c r="A229" s="98"/>
      <c r="B229" s="99"/>
      <c r="C229" s="98"/>
      <c r="D229" s="98"/>
      <c r="E229" s="98"/>
      <c r="F229" s="98"/>
      <c r="G229" s="98"/>
      <c r="H229" s="98"/>
      <c r="I229" s="98"/>
      <c r="J229" s="98"/>
      <c r="K229" s="98"/>
      <c r="L229" s="98"/>
    </row>
    <row r="230" spans="1:12" ht="12">
      <c r="A230" s="98"/>
      <c r="B230" s="99"/>
      <c r="C230" s="98"/>
      <c r="D230" s="98"/>
      <c r="E230" s="98"/>
      <c r="F230" s="98"/>
      <c r="G230" s="98"/>
      <c r="H230" s="98"/>
      <c r="I230" s="98"/>
      <c r="J230" s="98"/>
      <c r="K230" s="98"/>
      <c r="L230" s="98"/>
    </row>
    <row r="231" spans="1:12" ht="12">
      <c r="A231" s="98"/>
      <c r="B231" s="99"/>
      <c r="C231" s="98"/>
      <c r="D231" s="98"/>
      <c r="E231" s="98"/>
      <c r="F231" s="98"/>
      <c r="G231" s="98"/>
      <c r="H231" s="98"/>
      <c r="I231" s="98"/>
      <c r="J231" s="98"/>
      <c r="K231" s="98"/>
      <c r="L231" s="98"/>
    </row>
    <row r="232" spans="1:12" ht="12">
      <c r="A232" s="98"/>
      <c r="B232" s="99"/>
      <c r="C232" s="98"/>
      <c r="D232" s="98"/>
      <c r="E232" s="98"/>
      <c r="F232" s="98"/>
      <c r="G232" s="98"/>
      <c r="H232" s="98"/>
      <c r="I232" s="98"/>
      <c r="J232" s="98"/>
      <c r="K232" s="98"/>
      <c r="L232" s="98"/>
    </row>
    <row r="233" spans="1:12" ht="12">
      <c r="A233" s="98"/>
      <c r="B233" s="99"/>
      <c r="C233" s="98"/>
      <c r="D233" s="98"/>
      <c r="E233" s="98"/>
      <c r="F233" s="98"/>
      <c r="G233" s="98"/>
      <c r="H233" s="98"/>
      <c r="I233" s="98"/>
      <c r="J233" s="98"/>
      <c r="K233" s="98"/>
      <c r="L233" s="98"/>
    </row>
    <row r="234" spans="1:12" ht="12">
      <c r="A234" s="98"/>
      <c r="B234" s="99"/>
      <c r="C234" s="98"/>
      <c r="D234" s="98"/>
      <c r="E234" s="98"/>
      <c r="F234" s="98"/>
      <c r="G234" s="98"/>
      <c r="H234" s="98"/>
      <c r="I234" s="98"/>
      <c r="J234" s="98"/>
      <c r="K234" s="98"/>
      <c r="L234" s="98"/>
    </row>
    <row r="235" spans="1:12" ht="12">
      <c r="A235" s="98"/>
      <c r="B235" s="99"/>
      <c r="C235" s="98"/>
      <c r="D235" s="98"/>
      <c r="E235" s="98"/>
      <c r="F235" s="98"/>
      <c r="G235" s="98"/>
      <c r="H235" s="98"/>
      <c r="I235" s="98"/>
      <c r="J235" s="98"/>
      <c r="K235" s="98"/>
      <c r="L235" s="98"/>
    </row>
    <row r="236" spans="1:12" ht="12">
      <c r="A236" s="98"/>
      <c r="B236" s="99"/>
      <c r="C236" s="98"/>
      <c r="D236" s="98"/>
      <c r="E236" s="98"/>
      <c r="F236" s="98"/>
      <c r="G236" s="98"/>
      <c r="H236" s="98"/>
      <c r="I236" s="98"/>
      <c r="J236" s="98"/>
      <c r="K236" s="98"/>
      <c r="L236" s="98"/>
    </row>
    <row r="237" spans="1:12" ht="12">
      <c r="A237" s="98"/>
      <c r="B237" s="99"/>
      <c r="C237" s="98"/>
      <c r="D237" s="98"/>
      <c r="E237" s="98"/>
      <c r="F237" s="98"/>
      <c r="G237" s="98"/>
      <c r="H237" s="98"/>
      <c r="I237" s="98"/>
      <c r="J237" s="98"/>
      <c r="K237" s="98"/>
      <c r="L237" s="98"/>
    </row>
    <row r="238" spans="1:12" ht="12">
      <c r="A238" s="98"/>
      <c r="B238" s="99"/>
      <c r="C238" s="98"/>
      <c r="D238" s="98"/>
      <c r="E238" s="98"/>
      <c r="F238" s="98"/>
      <c r="G238" s="98"/>
      <c r="H238" s="98"/>
      <c r="I238" s="98"/>
      <c r="J238" s="98"/>
      <c r="K238" s="98"/>
      <c r="L238" s="98"/>
    </row>
    <row r="239" spans="1:12" ht="12">
      <c r="A239" s="98"/>
      <c r="B239" s="99"/>
      <c r="C239" s="98"/>
      <c r="D239" s="98"/>
      <c r="E239" s="98"/>
      <c r="F239" s="98"/>
      <c r="G239" s="98"/>
      <c r="H239" s="98"/>
      <c r="I239" s="98"/>
      <c r="J239" s="98"/>
      <c r="K239" s="98"/>
      <c r="L239" s="98"/>
    </row>
    <row r="240" spans="1:12" ht="12">
      <c r="A240" s="98"/>
      <c r="B240" s="99"/>
      <c r="C240" s="98"/>
      <c r="D240" s="98"/>
      <c r="E240" s="98"/>
      <c r="F240" s="98"/>
      <c r="G240" s="98"/>
      <c r="H240" s="98"/>
      <c r="I240" s="98"/>
      <c r="J240" s="98"/>
      <c r="K240" s="98"/>
      <c r="L240" s="98"/>
    </row>
    <row r="241" spans="1:12" ht="12">
      <c r="A241" s="98"/>
      <c r="B241" s="99"/>
      <c r="C241" s="98"/>
      <c r="D241" s="98"/>
      <c r="E241" s="98"/>
      <c r="F241" s="98"/>
      <c r="G241" s="98"/>
      <c r="H241" s="98"/>
      <c r="I241" s="98"/>
      <c r="J241" s="98"/>
      <c r="K241" s="98"/>
      <c r="L241" s="98"/>
    </row>
    <row r="242" spans="1:12" ht="12">
      <c r="A242" s="98"/>
      <c r="B242" s="99"/>
      <c r="C242" s="98"/>
      <c r="D242" s="98"/>
      <c r="E242" s="98"/>
      <c r="F242" s="98"/>
      <c r="G242" s="98"/>
      <c r="H242" s="98"/>
      <c r="I242" s="98"/>
      <c r="J242" s="98"/>
      <c r="K242" s="98"/>
      <c r="L242" s="98"/>
    </row>
    <row r="243" spans="1:12" ht="12">
      <c r="A243" s="98"/>
      <c r="B243" s="99"/>
      <c r="C243" s="98"/>
      <c r="D243" s="98"/>
      <c r="E243" s="98"/>
      <c r="F243" s="98"/>
      <c r="G243" s="98"/>
      <c r="H243" s="98"/>
      <c r="I243" s="98"/>
      <c r="J243" s="98"/>
      <c r="K243" s="98"/>
      <c r="L243" s="98"/>
    </row>
    <row r="244" spans="1:12" ht="12">
      <c r="A244" s="98"/>
      <c r="B244" s="99"/>
      <c r="C244" s="98"/>
      <c r="D244" s="98"/>
      <c r="E244" s="98"/>
      <c r="F244" s="98"/>
      <c r="G244" s="98"/>
      <c r="H244" s="98"/>
      <c r="I244" s="98"/>
      <c r="J244" s="98"/>
      <c r="K244" s="98"/>
      <c r="L244" s="98"/>
    </row>
    <row r="245" spans="1:12" ht="12">
      <c r="A245" s="98"/>
      <c r="B245" s="99"/>
      <c r="C245" s="98"/>
      <c r="D245" s="98"/>
      <c r="E245" s="98"/>
      <c r="F245" s="98"/>
      <c r="G245" s="98"/>
      <c r="H245" s="98"/>
      <c r="I245" s="98"/>
      <c r="J245" s="98"/>
      <c r="K245" s="98"/>
      <c r="L245" s="98"/>
    </row>
    <row r="246" spans="1:12" ht="12">
      <c r="A246" s="98"/>
      <c r="B246" s="99"/>
      <c r="C246" s="98"/>
      <c r="D246" s="98"/>
      <c r="E246" s="98"/>
      <c r="F246" s="98"/>
      <c r="G246" s="98"/>
      <c r="H246" s="98"/>
      <c r="I246" s="98"/>
      <c r="J246" s="98"/>
      <c r="K246" s="98"/>
      <c r="L246" s="98"/>
    </row>
    <row r="247" spans="1:12" ht="12">
      <c r="A247" s="98"/>
      <c r="B247" s="99"/>
      <c r="C247" s="98"/>
      <c r="D247" s="98"/>
      <c r="E247" s="98"/>
      <c r="F247" s="98"/>
      <c r="G247" s="98"/>
      <c r="H247" s="98"/>
      <c r="I247" s="98"/>
      <c r="J247" s="98"/>
      <c r="K247" s="98"/>
      <c r="L247" s="98"/>
    </row>
    <row r="248" spans="1:12" ht="12">
      <c r="A248" s="98"/>
      <c r="B248" s="99"/>
      <c r="C248" s="98"/>
      <c r="D248" s="98"/>
      <c r="E248" s="98"/>
      <c r="F248" s="98"/>
      <c r="G248" s="98"/>
      <c r="H248" s="98"/>
      <c r="I248" s="98"/>
      <c r="J248" s="98"/>
      <c r="K248" s="98"/>
      <c r="L248" s="98"/>
    </row>
    <row r="249" spans="1:12" ht="12">
      <c r="A249" s="98"/>
      <c r="B249" s="99"/>
      <c r="C249" s="98"/>
      <c r="D249" s="98"/>
      <c r="E249" s="98"/>
      <c r="F249" s="98"/>
      <c r="G249" s="98"/>
      <c r="H249" s="98"/>
      <c r="I249" s="98"/>
      <c r="J249" s="98"/>
      <c r="K249" s="98"/>
      <c r="L249" s="98"/>
    </row>
    <row r="250" spans="1:12" ht="12">
      <c r="A250" s="98"/>
      <c r="B250" s="99"/>
      <c r="C250" s="98"/>
      <c r="D250" s="98"/>
      <c r="E250" s="98"/>
      <c r="F250" s="98"/>
      <c r="G250" s="98"/>
      <c r="H250" s="98"/>
      <c r="I250" s="98"/>
      <c r="J250" s="98"/>
      <c r="K250" s="98"/>
      <c r="L250" s="98"/>
    </row>
    <row r="251" spans="1:12" ht="12">
      <c r="A251" s="98"/>
      <c r="B251" s="99"/>
      <c r="C251" s="98"/>
      <c r="D251" s="98"/>
      <c r="E251" s="98"/>
      <c r="F251" s="98"/>
      <c r="G251" s="98"/>
      <c r="H251" s="98"/>
      <c r="I251" s="98"/>
      <c r="J251" s="98"/>
      <c r="K251" s="98"/>
      <c r="L251" s="98"/>
    </row>
    <row r="252" spans="1:12" ht="12">
      <c r="A252" s="98"/>
      <c r="B252" s="99"/>
      <c r="C252" s="98"/>
      <c r="D252" s="98"/>
      <c r="E252" s="98"/>
      <c r="F252" s="98"/>
      <c r="G252" s="98"/>
      <c r="H252" s="98"/>
      <c r="I252" s="98"/>
      <c r="J252" s="98"/>
      <c r="K252" s="98"/>
      <c r="L252" s="98"/>
    </row>
    <row r="253" spans="1:12" ht="12">
      <c r="A253" s="98"/>
      <c r="B253" s="99"/>
      <c r="C253" s="98"/>
      <c r="D253" s="98"/>
      <c r="E253" s="98"/>
      <c r="F253" s="98"/>
      <c r="G253" s="98"/>
      <c r="H253" s="98"/>
      <c r="I253" s="98"/>
      <c r="J253" s="98"/>
      <c r="K253" s="98"/>
      <c r="L253" s="98"/>
    </row>
    <row r="254" spans="1:12" ht="12">
      <c r="A254" s="98"/>
      <c r="B254" s="99"/>
      <c r="C254" s="98"/>
      <c r="D254" s="98"/>
      <c r="E254" s="98"/>
      <c r="F254" s="98"/>
      <c r="G254" s="98"/>
      <c r="H254" s="98"/>
      <c r="I254" s="98"/>
      <c r="J254" s="98"/>
      <c r="K254" s="98"/>
      <c r="L254" s="98"/>
    </row>
    <row r="255" spans="1:12" ht="12">
      <c r="A255" s="98"/>
      <c r="B255" s="99"/>
      <c r="C255" s="98"/>
      <c r="D255" s="98"/>
      <c r="E255" s="98"/>
      <c r="F255" s="98"/>
      <c r="G255" s="98"/>
      <c r="H255" s="98"/>
      <c r="I255" s="98"/>
      <c r="J255" s="98"/>
      <c r="K255" s="98"/>
      <c r="L255" s="98"/>
    </row>
    <row r="256" spans="1:12" ht="12">
      <c r="A256" s="98"/>
      <c r="B256" s="99"/>
      <c r="C256" s="98"/>
      <c r="D256" s="98"/>
      <c r="E256" s="98"/>
      <c r="F256" s="98"/>
      <c r="G256" s="98"/>
      <c r="H256" s="98"/>
      <c r="I256" s="98"/>
      <c r="J256" s="98"/>
      <c r="K256" s="98"/>
      <c r="L256" s="98"/>
    </row>
    <row r="257" spans="1:12" ht="12">
      <c r="A257" s="98"/>
      <c r="B257" s="99"/>
      <c r="C257" s="98"/>
      <c r="D257" s="98"/>
      <c r="E257" s="98"/>
      <c r="F257" s="98"/>
      <c r="G257" s="98"/>
      <c r="H257" s="98"/>
      <c r="I257" s="98"/>
      <c r="J257" s="98"/>
      <c r="K257" s="98"/>
      <c r="L257" s="98"/>
    </row>
    <row r="258" spans="1:12" ht="12">
      <c r="A258" s="98"/>
      <c r="B258" s="99"/>
      <c r="C258" s="98"/>
      <c r="D258" s="98"/>
      <c r="E258" s="98"/>
      <c r="F258" s="98"/>
      <c r="G258" s="98"/>
      <c r="H258" s="98"/>
      <c r="I258" s="98"/>
      <c r="J258" s="98"/>
      <c r="K258" s="98"/>
      <c r="L258" s="98"/>
    </row>
    <row r="259" spans="1:12" ht="12">
      <c r="A259" s="98"/>
      <c r="B259" s="99"/>
      <c r="C259" s="98"/>
      <c r="D259" s="98"/>
      <c r="E259" s="98"/>
      <c r="F259" s="98"/>
      <c r="G259" s="98"/>
      <c r="H259" s="98"/>
      <c r="I259" s="98"/>
      <c r="J259" s="98"/>
      <c r="K259" s="98"/>
      <c r="L259" s="98"/>
    </row>
    <row r="260" spans="1:12" ht="12">
      <c r="A260" s="98"/>
      <c r="B260" s="99"/>
      <c r="C260" s="98"/>
      <c r="D260" s="98"/>
      <c r="E260" s="98"/>
      <c r="F260" s="98"/>
      <c r="G260" s="98"/>
      <c r="H260" s="98"/>
      <c r="I260" s="98"/>
      <c r="J260" s="98"/>
      <c r="K260" s="98"/>
      <c r="L260" s="98"/>
    </row>
    <row r="261" spans="1:12" ht="12">
      <c r="A261" s="98"/>
      <c r="B261" s="99"/>
      <c r="C261" s="98"/>
      <c r="D261" s="98"/>
      <c r="E261" s="98"/>
      <c r="F261" s="98"/>
      <c r="G261" s="98"/>
      <c r="H261" s="98"/>
      <c r="I261" s="98"/>
      <c r="J261" s="98"/>
      <c r="K261" s="98"/>
      <c r="L261" s="98"/>
    </row>
    <row r="262" spans="1:12" ht="12">
      <c r="A262" s="98"/>
      <c r="B262" s="99"/>
      <c r="C262" s="98"/>
      <c r="D262" s="98"/>
      <c r="E262" s="98"/>
      <c r="F262" s="98"/>
      <c r="G262" s="98"/>
      <c r="H262" s="98"/>
      <c r="I262" s="98"/>
      <c r="J262" s="98"/>
      <c r="K262" s="98"/>
      <c r="L262" s="98"/>
    </row>
    <row r="263" spans="1:12" ht="12">
      <c r="A263" s="98"/>
      <c r="B263" s="99"/>
      <c r="C263" s="98"/>
      <c r="D263" s="98"/>
      <c r="E263" s="98"/>
      <c r="F263" s="98"/>
      <c r="G263" s="98"/>
      <c r="H263" s="98"/>
      <c r="I263" s="98"/>
      <c r="J263" s="98"/>
      <c r="K263" s="98"/>
      <c r="L263" s="98"/>
    </row>
    <row r="264" spans="1:12" ht="12">
      <c r="A264" s="98"/>
      <c r="B264" s="99"/>
      <c r="C264" s="98"/>
      <c r="D264" s="98"/>
      <c r="E264" s="98"/>
      <c r="F264" s="98"/>
      <c r="G264" s="98"/>
      <c r="H264" s="98"/>
      <c r="I264" s="98"/>
      <c r="J264" s="98"/>
      <c r="K264" s="98"/>
      <c r="L264" s="98"/>
    </row>
    <row r="265" spans="1:12" ht="12">
      <c r="A265" s="98"/>
      <c r="B265" s="99"/>
      <c r="C265" s="98"/>
      <c r="D265" s="98"/>
      <c r="E265" s="98"/>
      <c r="F265" s="98"/>
      <c r="G265" s="98"/>
      <c r="H265" s="98"/>
      <c r="I265" s="98"/>
      <c r="J265" s="98"/>
      <c r="K265" s="98"/>
      <c r="L265" s="98"/>
    </row>
    <row r="266" spans="1:12" ht="12">
      <c r="A266" s="98"/>
      <c r="B266" s="99"/>
      <c r="C266" s="98"/>
      <c r="D266" s="98"/>
      <c r="E266" s="98"/>
      <c r="F266" s="98"/>
      <c r="G266" s="98"/>
      <c r="H266" s="98"/>
      <c r="I266" s="98"/>
      <c r="J266" s="98"/>
      <c r="K266" s="98"/>
      <c r="L266" s="98"/>
    </row>
    <row r="267" spans="1:12" ht="12">
      <c r="A267" s="98"/>
      <c r="B267" s="99"/>
      <c r="C267" s="98"/>
      <c r="D267" s="98"/>
      <c r="E267" s="98"/>
      <c r="F267" s="98"/>
      <c r="G267" s="98"/>
      <c r="H267" s="98"/>
      <c r="I267" s="98"/>
      <c r="J267" s="98"/>
      <c r="K267" s="98"/>
      <c r="L267" s="98"/>
    </row>
    <row r="268" spans="1:12" ht="12">
      <c r="A268" s="98"/>
      <c r="B268" s="99"/>
      <c r="C268" s="98"/>
      <c r="D268" s="98"/>
      <c r="E268" s="98"/>
      <c r="F268" s="98"/>
      <c r="G268" s="98"/>
      <c r="H268" s="98"/>
      <c r="I268" s="98"/>
      <c r="J268" s="98"/>
      <c r="K268" s="98"/>
      <c r="L268" s="98"/>
    </row>
    <row r="269" spans="1:12" ht="12">
      <c r="A269" s="98"/>
      <c r="B269" s="99"/>
      <c r="C269" s="98"/>
      <c r="D269" s="98"/>
      <c r="E269" s="98"/>
      <c r="F269" s="98"/>
      <c r="G269" s="98"/>
      <c r="H269" s="98"/>
      <c r="I269" s="98"/>
      <c r="J269" s="98"/>
      <c r="K269" s="98"/>
      <c r="L269" s="98"/>
    </row>
    <row r="270" spans="1:12" ht="12">
      <c r="A270" s="98"/>
      <c r="B270" s="99"/>
      <c r="C270" s="98"/>
      <c r="D270" s="98"/>
      <c r="E270" s="98"/>
      <c r="F270" s="98"/>
      <c r="G270" s="98"/>
      <c r="H270" s="98"/>
      <c r="I270" s="98"/>
      <c r="J270" s="98"/>
      <c r="K270" s="98"/>
      <c r="L270" s="98"/>
    </row>
    <row r="271" spans="1:12" ht="12">
      <c r="A271" s="98"/>
      <c r="B271" s="99"/>
      <c r="C271" s="98"/>
      <c r="D271" s="98"/>
      <c r="E271" s="98"/>
      <c r="F271" s="98"/>
      <c r="G271" s="98"/>
      <c r="H271" s="98"/>
      <c r="I271" s="98"/>
      <c r="J271" s="98"/>
      <c r="K271" s="98"/>
      <c r="L271" s="98"/>
    </row>
    <row r="272" spans="1:12" ht="12">
      <c r="A272" s="98"/>
      <c r="B272" s="99"/>
      <c r="C272" s="98"/>
      <c r="D272" s="98"/>
      <c r="E272" s="98"/>
      <c r="F272" s="98"/>
      <c r="G272" s="98"/>
      <c r="H272" s="98"/>
      <c r="I272" s="98"/>
      <c r="J272" s="98"/>
      <c r="K272" s="98"/>
      <c r="L272" s="98"/>
    </row>
    <row r="273" spans="1:12" ht="12">
      <c r="A273" s="98"/>
      <c r="B273" s="99"/>
      <c r="C273" s="98"/>
      <c r="D273" s="98"/>
      <c r="E273" s="98"/>
      <c r="F273" s="98"/>
      <c r="G273" s="98"/>
      <c r="H273" s="98"/>
      <c r="I273" s="98"/>
      <c r="J273" s="98"/>
      <c r="K273" s="98"/>
      <c r="L273" s="98"/>
    </row>
    <row r="274" spans="1:12" ht="12">
      <c r="A274" s="98"/>
      <c r="B274" s="99"/>
      <c r="C274" s="98"/>
      <c r="D274" s="98"/>
      <c r="E274" s="98"/>
      <c r="F274" s="98"/>
      <c r="G274" s="98"/>
      <c r="H274" s="98"/>
      <c r="I274" s="98"/>
      <c r="J274" s="98"/>
      <c r="K274" s="98"/>
      <c r="L274" s="98"/>
    </row>
    <row r="275" spans="1:12" ht="12">
      <c r="A275" s="98"/>
      <c r="B275" s="99"/>
      <c r="C275" s="98"/>
      <c r="D275" s="98"/>
      <c r="E275" s="98"/>
      <c r="F275" s="98"/>
      <c r="G275" s="98"/>
      <c r="H275" s="98"/>
      <c r="I275" s="98"/>
      <c r="J275" s="98"/>
      <c r="K275" s="98"/>
      <c r="L275" s="98"/>
    </row>
    <row r="276" spans="1:12" ht="12">
      <c r="A276" s="98"/>
      <c r="B276" s="99"/>
      <c r="C276" s="98"/>
      <c r="D276" s="98"/>
      <c r="E276" s="98"/>
      <c r="F276" s="98"/>
      <c r="G276" s="98"/>
      <c r="H276" s="98"/>
      <c r="I276" s="98"/>
      <c r="J276" s="98"/>
      <c r="K276" s="98"/>
      <c r="L276" s="98"/>
    </row>
    <row r="277" spans="1:12" ht="12">
      <c r="A277" s="98"/>
      <c r="B277" s="99"/>
      <c r="C277" s="98"/>
      <c r="D277" s="98"/>
      <c r="E277" s="98"/>
      <c r="F277" s="98"/>
      <c r="G277" s="98"/>
      <c r="H277" s="98"/>
      <c r="I277" s="98"/>
      <c r="J277" s="98"/>
      <c r="K277" s="98"/>
      <c r="L277" s="98"/>
    </row>
    <row r="278" spans="1:12" ht="12">
      <c r="A278" s="98"/>
      <c r="B278" s="99"/>
      <c r="C278" s="98"/>
      <c r="D278" s="98"/>
      <c r="E278" s="98"/>
      <c r="F278" s="98"/>
      <c r="G278" s="98"/>
      <c r="H278" s="98"/>
      <c r="I278" s="98"/>
      <c r="J278" s="98"/>
      <c r="K278" s="98"/>
      <c r="L278" s="98"/>
    </row>
    <row r="279" spans="1:12" ht="12">
      <c r="A279" s="98"/>
      <c r="B279" s="99"/>
      <c r="C279" s="98"/>
      <c r="D279" s="98"/>
      <c r="E279" s="98"/>
      <c r="F279" s="98"/>
      <c r="G279" s="98"/>
      <c r="H279" s="98"/>
      <c r="I279" s="98"/>
      <c r="J279" s="98"/>
      <c r="K279" s="98"/>
      <c r="L279" s="98"/>
    </row>
    <row r="280" spans="1:12" ht="12">
      <c r="A280" s="98"/>
      <c r="B280" s="99"/>
      <c r="C280" s="98"/>
      <c r="D280" s="98"/>
      <c r="E280" s="98"/>
      <c r="F280" s="98"/>
      <c r="G280" s="98"/>
      <c r="H280" s="98"/>
      <c r="I280" s="98"/>
      <c r="J280" s="98"/>
      <c r="K280" s="98"/>
      <c r="L280" s="98"/>
    </row>
    <row r="281" spans="1:12" ht="12">
      <c r="A281" s="98"/>
      <c r="B281" s="99"/>
      <c r="C281" s="98"/>
      <c r="D281" s="98"/>
      <c r="E281" s="98"/>
      <c r="F281" s="98"/>
      <c r="G281" s="98"/>
      <c r="H281" s="98"/>
      <c r="I281" s="98"/>
      <c r="J281" s="98"/>
      <c r="K281" s="98"/>
      <c r="L281" s="98"/>
    </row>
    <row r="282" spans="1:12" ht="12">
      <c r="A282" s="98"/>
      <c r="B282" s="99"/>
      <c r="C282" s="98"/>
      <c r="D282" s="98"/>
      <c r="E282" s="98"/>
      <c r="F282" s="98"/>
      <c r="G282" s="98"/>
      <c r="H282" s="98"/>
      <c r="I282" s="98"/>
      <c r="J282" s="98"/>
      <c r="K282" s="98"/>
      <c r="L282" s="98"/>
    </row>
    <row r="283" spans="1:12" ht="12">
      <c r="A283" s="98"/>
      <c r="B283" s="99"/>
      <c r="C283" s="98"/>
      <c r="D283" s="98"/>
      <c r="E283" s="98"/>
      <c r="F283" s="98"/>
      <c r="G283" s="98"/>
      <c r="H283" s="98"/>
      <c r="I283" s="98"/>
      <c r="J283" s="98"/>
      <c r="K283" s="98"/>
      <c r="L283" s="98"/>
    </row>
    <row r="284" spans="1:12" ht="12">
      <c r="A284" s="98"/>
      <c r="B284" s="99"/>
      <c r="C284" s="98"/>
      <c r="D284" s="98"/>
      <c r="E284" s="98"/>
      <c r="F284" s="98"/>
      <c r="G284" s="98"/>
      <c r="H284" s="98"/>
      <c r="I284" s="98"/>
      <c r="J284" s="98"/>
      <c r="K284" s="98"/>
      <c r="L284" s="98"/>
    </row>
    <row r="285" spans="1:12" ht="12">
      <c r="A285" s="98"/>
      <c r="B285" s="99"/>
      <c r="C285" s="98"/>
      <c r="D285" s="98"/>
      <c r="E285" s="98"/>
      <c r="F285" s="98"/>
      <c r="G285" s="98"/>
      <c r="H285" s="98"/>
      <c r="I285" s="98"/>
      <c r="J285" s="98"/>
      <c r="K285" s="98"/>
      <c r="L285" s="98"/>
    </row>
    <row r="286" spans="1:12" ht="12">
      <c r="A286" s="98"/>
      <c r="B286" s="99"/>
      <c r="C286" s="98"/>
      <c r="D286" s="98"/>
      <c r="E286" s="98"/>
      <c r="F286" s="98"/>
      <c r="G286" s="98"/>
      <c r="H286" s="98"/>
      <c r="I286" s="98"/>
      <c r="J286" s="98"/>
      <c r="K286" s="98"/>
      <c r="L286" s="98"/>
    </row>
    <row r="287" spans="1:12" ht="12">
      <c r="A287" s="98"/>
      <c r="B287" s="99"/>
      <c r="C287" s="98"/>
      <c r="D287" s="98"/>
      <c r="E287" s="98"/>
      <c r="F287" s="98"/>
      <c r="G287" s="98"/>
      <c r="H287" s="98"/>
      <c r="I287" s="98"/>
      <c r="J287" s="98"/>
      <c r="K287" s="98"/>
      <c r="L287" s="98"/>
    </row>
    <row r="288" spans="1:12" ht="12">
      <c r="A288" s="98"/>
      <c r="B288" s="99"/>
      <c r="C288" s="98"/>
      <c r="D288" s="98"/>
      <c r="E288" s="98"/>
      <c r="F288" s="98"/>
      <c r="G288" s="98"/>
      <c r="H288" s="98"/>
      <c r="I288" s="98"/>
      <c r="J288" s="98"/>
      <c r="K288" s="98"/>
      <c r="L288" s="98"/>
    </row>
    <row r="289" spans="1:12" ht="12">
      <c r="A289" s="98"/>
      <c r="B289" s="99"/>
      <c r="C289" s="98"/>
      <c r="D289" s="98"/>
      <c r="E289" s="98"/>
      <c r="F289" s="98"/>
      <c r="G289" s="98"/>
      <c r="H289" s="98"/>
      <c r="I289" s="98"/>
      <c r="J289" s="98"/>
      <c r="K289" s="98"/>
      <c r="L289" s="98"/>
    </row>
    <row r="290" spans="1:12" ht="12">
      <c r="A290" s="98"/>
      <c r="B290" s="99"/>
      <c r="C290" s="98"/>
      <c r="D290" s="98"/>
      <c r="E290" s="98"/>
      <c r="F290" s="98"/>
      <c r="G290" s="98"/>
      <c r="H290" s="98"/>
      <c r="I290" s="98"/>
      <c r="J290" s="98"/>
      <c r="K290" s="98"/>
      <c r="L290" s="98"/>
    </row>
    <row r="291" spans="1:12" ht="12">
      <c r="A291" s="98"/>
      <c r="B291" s="99"/>
      <c r="C291" s="98"/>
      <c r="D291" s="98"/>
      <c r="E291" s="98"/>
      <c r="F291" s="98"/>
      <c r="G291" s="98"/>
      <c r="H291" s="98"/>
      <c r="I291" s="98"/>
      <c r="J291" s="98"/>
      <c r="K291" s="98"/>
      <c r="L291" s="98"/>
    </row>
    <row r="292" spans="1:12" ht="12">
      <c r="A292" s="98"/>
      <c r="B292" s="99"/>
      <c r="C292" s="98"/>
      <c r="D292" s="98"/>
      <c r="E292" s="98"/>
      <c r="F292" s="98"/>
      <c r="G292" s="98"/>
      <c r="H292" s="98"/>
      <c r="I292" s="98"/>
      <c r="J292" s="98"/>
      <c r="K292" s="98"/>
      <c r="L292" s="98"/>
    </row>
    <row r="293" spans="1:12" ht="12">
      <c r="A293" s="98"/>
      <c r="B293" s="99"/>
      <c r="C293" s="98"/>
      <c r="D293" s="98"/>
      <c r="E293" s="98"/>
      <c r="F293" s="98"/>
      <c r="G293" s="98"/>
      <c r="H293" s="98"/>
      <c r="I293" s="98"/>
      <c r="J293" s="98"/>
      <c r="K293" s="98"/>
      <c r="L293" s="98"/>
    </row>
    <row r="294" spans="1:12" ht="12">
      <c r="A294" s="98"/>
      <c r="B294" s="99"/>
      <c r="C294" s="98"/>
      <c r="D294" s="98"/>
      <c r="E294" s="98"/>
      <c r="F294" s="98"/>
      <c r="G294" s="98"/>
      <c r="H294" s="98"/>
      <c r="I294" s="98"/>
      <c r="J294" s="98"/>
      <c r="K294" s="98"/>
      <c r="L294" s="98"/>
    </row>
    <row r="295" spans="1:12" ht="12">
      <c r="A295" s="98"/>
      <c r="B295" s="99"/>
      <c r="C295" s="98"/>
      <c r="D295" s="98"/>
      <c r="E295" s="98"/>
      <c r="F295" s="98"/>
      <c r="G295" s="98"/>
      <c r="H295" s="98"/>
      <c r="I295" s="98"/>
      <c r="J295" s="98"/>
      <c r="K295" s="98"/>
      <c r="L295" s="98"/>
    </row>
    <row r="296" spans="1:12" ht="12">
      <c r="A296" s="98"/>
      <c r="B296" s="99"/>
      <c r="C296" s="98"/>
      <c r="D296" s="98"/>
      <c r="E296" s="98"/>
      <c r="F296" s="98"/>
      <c r="G296" s="98"/>
      <c r="H296" s="98"/>
      <c r="I296" s="98"/>
      <c r="J296" s="98"/>
      <c r="K296" s="98"/>
      <c r="L296" s="98"/>
    </row>
    <row r="297" spans="1:12" ht="12">
      <c r="A297" s="98"/>
      <c r="B297" s="99"/>
      <c r="C297" s="98"/>
      <c r="D297" s="98"/>
      <c r="E297" s="98"/>
      <c r="F297" s="98"/>
      <c r="G297" s="98"/>
      <c r="H297" s="98"/>
      <c r="I297" s="98"/>
      <c r="J297" s="98"/>
      <c r="K297" s="98"/>
      <c r="L297" s="98"/>
    </row>
    <row r="298" spans="1:12" ht="12">
      <c r="A298" s="98"/>
      <c r="B298" s="99"/>
      <c r="C298" s="98"/>
      <c r="D298" s="98"/>
      <c r="E298" s="98"/>
      <c r="F298" s="98"/>
      <c r="G298" s="98"/>
      <c r="H298" s="98"/>
      <c r="I298" s="98"/>
      <c r="J298" s="98"/>
      <c r="K298" s="98"/>
      <c r="L298" s="98"/>
    </row>
    <row r="299" spans="1:12" ht="12">
      <c r="A299" s="98"/>
      <c r="B299" s="99"/>
      <c r="C299" s="98"/>
      <c r="D299" s="98"/>
      <c r="E299" s="98"/>
      <c r="F299" s="98"/>
      <c r="G299" s="98"/>
      <c r="H299" s="98"/>
      <c r="I299" s="98"/>
      <c r="J299" s="98"/>
      <c r="K299" s="98"/>
      <c r="L299" s="98"/>
    </row>
    <row r="300" spans="1:12" ht="12">
      <c r="A300" s="98"/>
      <c r="B300" s="99"/>
      <c r="C300" s="98"/>
      <c r="D300" s="98"/>
      <c r="E300" s="98"/>
      <c r="F300" s="98"/>
      <c r="G300" s="98"/>
      <c r="H300" s="98"/>
      <c r="I300" s="98"/>
      <c r="J300" s="98"/>
      <c r="K300" s="98"/>
      <c r="L300" s="98"/>
    </row>
    <row r="301" spans="1:12" ht="12">
      <c r="A301" s="98"/>
      <c r="B301" s="99"/>
      <c r="C301" s="98"/>
      <c r="D301" s="98"/>
      <c r="E301" s="98"/>
      <c r="F301" s="98"/>
      <c r="G301" s="98"/>
      <c r="H301" s="98"/>
      <c r="I301" s="98"/>
      <c r="J301" s="98"/>
      <c r="K301" s="98"/>
      <c r="L301" s="98"/>
    </row>
    <row r="302" spans="1:12" ht="12">
      <c r="A302" s="98"/>
      <c r="B302" s="99"/>
      <c r="C302" s="98"/>
      <c r="D302" s="98"/>
      <c r="E302" s="98"/>
      <c r="F302" s="98"/>
      <c r="G302" s="98"/>
      <c r="H302" s="98"/>
      <c r="I302" s="98"/>
      <c r="J302" s="98"/>
      <c r="K302" s="98"/>
      <c r="L302" s="98"/>
    </row>
    <row r="303" spans="1:12" ht="12">
      <c r="A303" s="98"/>
      <c r="B303" s="99"/>
      <c r="C303" s="98"/>
      <c r="D303" s="98"/>
      <c r="E303" s="98"/>
      <c r="F303" s="98"/>
      <c r="G303" s="98"/>
      <c r="H303" s="98"/>
      <c r="I303" s="98"/>
      <c r="J303" s="98"/>
      <c r="K303" s="98"/>
      <c r="L303" s="98"/>
    </row>
    <row r="304" spans="1:12" ht="12">
      <c r="A304" s="98"/>
      <c r="B304" s="99"/>
      <c r="C304" s="98"/>
      <c r="D304" s="98"/>
      <c r="E304" s="98"/>
      <c r="F304" s="98"/>
      <c r="G304" s="98"/>
      <c r="H304" s="98"/>
      <c r="I304" s="98"/>
      <c r="J304" s="98"/>
      <c r="K304" s="98"/>
      <c r="L304" s="98"/>
    </row>
    <row r="305" spans="1:12" ht="12">
      <c r="A305" s="98"/>
      <c r="B305" s="99"/>
      <c r="C305" s="98"/>
      <c r="D305" s="98"/>
      <c r="E305" s="98"/>
      <c r="F305" s="98"/>
      <c r="G305" s="98"/>
      <c r="H305" s="98"/>
      <c r="I305" s="98"/>
      <c r="J305" s="98"/>
      <c r="K305" s="98"/>
      <c r="L305" s="98"/>
    </row>
    <row r="306" spans="1:12" ht="12">
      <c r="A306" s="98"/>
      <c r="B306" s="99"/>
      <c r="C306" s="98"/>
      <c r="D306" s="98"/>
      <c r="E306" s="98"/>
      <c r="F306" s="98"/>
      <c r="G306" s="98"/>
      <c r="H306" s="98"/>
      <c r="I306" s="98"/>
      <c r="J306" s="98"/>
      <c r="K306" s="98"/>
      <c r="L306" s="98"/>
    </row>
    <row r="307" spans="1:12" ht="12">
      <c r="A307" s="98"/>
      <c r="B307" s="99"/>
      <c r="C307" s="98"/>
      <c r="D307" s="98"/>
      <c r="E307" s="98"/>
      <c r="F307" s="98"/>
      <c r="G307" s="98"/>
      <c r="H307" s="98"/>
      <c r="I307" s="98"/>
      <c r="J307" s="98"/>
      <c r="K307" s="98"/>
      <c r="L307" s="98"/>
    </row>
    <row r="308" spans="1:12" ht="12">
      <c r="A308" s="98"/>
      <c r="B308" s="99"/>
      <c r="C308" s="98"/>
      <c r="D308" s="98"/>
      <c r="E308" s="98"/>
      <c r="F308" s="98"/>
      <c r="G308" s="98"/>
      <c r="H308" s="98"/>
      <c r="I308" s="98"/>
      <c r="J308" s="98"/>
      <c r="K308" s="98"/>
      <c r="L308" s="98"/>
    </row>
    <row r="309" spans="1:12" ht="12">
      <c r="A309" s="98"/>
      <c r="B309" s="99"/>
      <c r="C309" s="98"/>
      <c r="D309" s="98"/>
      <c r="E309" s="98"/>
      <c r="F309" s="98"/>
      <c r="G309" s="98"/>
      <c r="H309" s="98"/>
      <c r="I309" s="98"/>
      <c r="J309" s="98"/>
      <c r="K309" s="98"/>
      <c r="L309" s="98"/>
    </row>
    <row r="310" spans="1:12" ht="12">
      <c r="A310" s="98"/>
      <c r="B310" s="99"/>
      <c r="C310" s="98"/>
      <c r="D310" s="98"/>
      <c r="E310" s="98"/>
      <c r="F310" s="98"/>
      <c r="G310" s="98"/>
      <c r="H310" s="98"/>
      <c r="I310" s="98"/>
      <c r="J310" s="98"/>
      <c r="K310" s="98"/>
      <c r="L310" s="98"/>
    </row>
    <row r="311" spans="1:12" ht="12">
      <c r="A311" s="98"/>
      <c r="B311" s="99"/>
      <c r="C311" s="98"/>
      <c r="D311" s="98"/>
      <c r="E311" s="98"/>
      <c r="F311" s="98"/>
      <c r="G311" s="98"/>
      <c r="H311" s="98"/>
      <c r="I311" s="98"/>
      <c r="J311" s="98"/>
      <c r="K311" s="98"/>
      <c r="L311" s="98"/>
    </row>
    <row r="312" spans="1:12" ht="12">
      <c r="A312" s="98"/>
      <c r="B312" s="99"/>
      <c r="C312" s="98"/>
      <c r="D312" s="98"/>
      <c r="E312" s="98"/>
      <c r="F312" s="98"/>
      <c r="G312" s="98"/>
      <c r="H312" s="98"/>
      <c r="I312" s="98"/>
      <c r="J312" s="98"/>
      <c r="K312" s="98"/>
      <c r="L312" s="98"/>
    </row>
    <row r="313" spans="1:12" ht="12">
      <c r="A313" s="98"/>
      <c r="B313" s="99"/>
      <c r="C313" s="98"/>
      <c r="D313" s="98"/>
      <c r="E313" s="98"/>
      <c r="F313" s="98"/>
      <c r="G313" s="98"/>
      <c r="H313" s="98"/>
      <c r="I313" s="98"/>
      <c r="J313" s="98"/>
      <c r="K313" s="98"/>
      <c r="L313" s="98"/>
    </row>
    <row r="314" spans="1:12" ht="12">
      <c r="A314" s="98"/>
      <c r="B314" s="99"/>
      <c r="C314" s="98"/>
      <c r="D314" s="98"/>
      <c r="E314" s="98"/>
      <c r="F314" s="98"/>
      <c r="G314" s="98"/>
      <c r="H314" s="98"/>
      <c r="I314" s="98"/>
      <c r="J314" s="98"/>
      <c r="K314" s="98"/>
      <c r="L314" s="98"/>
    </row>
    <row r="315" spans="1:12" ht="12">
      <c r="A315" s="98"/>
      <c r="B315" s="99"/>
      <c r="C315" s="98"/>
      <c r="D315" s="98"/>
      <c r="E315" s="98"/>
      <c r="F315" s="98"/>
      <c r="G315" s="98"/>
      <c r="H315" s="98"/>
      <c r="I315" s="98"/>
      <c r="J315" s="98"/>
      <c r="K315" s="98"/>
      <c r="L315" s="98"/>
    </row>
    <row r="316" spans="1:12" ht="12">
      <c r="A316" s="98"/>
      <c r="B316" s="99"/>
      <c r="C316" s="98"/>
      <c r="D316" s="98"/>
      <c r="E316" s="98"/>
      <c r="F316" s="98"/>
      <c r="G316" s="98"/>
      <c r="H316" s="98"/>
      <c r="I316" s="98"/>
      <c r="J316" s="98"/>
      <c r="K316" s="98"/>
      <c r="L316" s="98"/>
    </row>
    <row r="317" spans="1:12" ht="12">
      <c r="A317" s="98"/>
      <c r="B317" s="99"/>
      <c r="C317" s="98"/>
      <c r="D317" s="98"/>
      <c r="E317" s="98"/>
      <c r="F317" s="98"/>
      <c r="G317" s="98"/>
      <c r="H317" s="98"/>
      <c r="I317" s="98"/>
      <c r="J317" s="98"/>
      <c r="K317" s="98"/>
      <c r="L317" s="98"/>
    </row>
    <row r="318" spans="1:12" ht="12">
      <c r="A318" s="98"/>
      <c r="B318" s="99"/>
      <c r="C318" s="98"/>
      <c r="D318" s="98"/>
      <c r="E318" s="98"/>
      <c r="F318" s="98"/>
      <c r="G318" s="98"/>
      <c r="H318" s="98"/>
      <c r="I318" s="98"/>
      <c r="J318" s="98"/>
      <c r="K318" s="98"/>
      <c r="L318" s="98"/>
    </row>
    <row r="319" spans="1:12" ht="12">
      <c r="A319" s="98"/>
      <c r="B319" s="99"/>
      <c r="C319" s="98"/>
      <c r="D319" s="98"/>
      <c r="E319" s="98"/>
      <c r="F319" s="98"/>
      <c r="G319" s="98"/>
      <c r="H319" s="98"/>
      <c r="I319" s="98"/>
      <c r="J319" s="98"/>
      <c r="K319" s="98"/>
      <c r="L319" s="98"/>
    </row>
    <row r="320" spans="1:12" ht="12">
      <c r="A320" s="98"/>
      <c r="B320" s="99"/>
      <c r="C320" s="98"/>
      <c r="D320" s="98"/>
      <c r="E320" s="98"/>
      <c r="F320" s="98"/>
      <c r="G320" s="98"/>
      <c r="H320" s="98"/>
      <c r="I320" s="98"/>
      <c r="J320" s="98"/>
      <c r="K320" s="98"/>
      <c r="L320" s="98"/>
    </row>
    <row r="321" spans="1:12" ht="12">
      <c r="A321" s="98"/>
      <c r="B321" s="99"/>
      <c r="C321" s="98"/>
      <c r="D321" s="98"/>
      <c r="E321" s="98"/>
      <c r="F321" s="98"/>
      <c r="G321" s="98"/>
      <c r="H321" s="98"/>
      <c r="I321" s="98"/>
      <c r="J321" s="98"/>
      <c r="K321" s="98"/>
      <c r="L321" s="98"/>
    </row>
  </sheetData>
  <sheetProtection sheet="1" objects="1" scenarios="1"/>
  <dataValidations count="2">
    <dataValidation type="whole" operator="greaterThan" allowBlank="1" showInputMessage="1" showErrorMessage="1" errorTitle="Error" error="Ha de ser un nombre natural" sqref="C9">
      <formula1>0</formula1>
    </dataValidation>
    <dataValidation type="decimal" allowBlank="1" showInputMessage="1" showErrorMessage="1" errorTitle="Error" error="Entrada incorrecta" sqref="C11 C18">
      <formula1>0</formula1>
      <formula2>100</formula2>
    </dataValidation>
  </dataValidations>
  <printOptions/>
  <pageMargins left="0.7875" right="0.7875" top="0.9840277777777777" bottom="0.7875" header="0.511811024" footer="0.511811024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"/>
  <dimension ref="A1:G81"/>
  <sheetViews>
    <sheetView workbookViewId="0" topLeftCell="A1">
      <selection activeCell="A1" sqref="A1"/>
    </sheetView>
  </sheetViews>
  <sheetFormatPr defaultColWidth="11.421875" defaultRowHeight="12.75"/>
  <cols>
    <col min="1" max="1" width="6.7109375" style="116" customWidth="1"/>
    <col min="2" max="2" width="8.7109375" style="116" customWidth="1"/>
    <col min="3" max="3" width="6.7109375" style="116" customWidth="1"/>
    <col min="4" max="4" width="9.7109375" style="116" customWidth="1"/>
    <col min="5" max="5" width="6.7109375" style="116" customWidth="1"/>
    <col min="6" max="6" width="7.7109375" style="116" customWidth="1"/>
    <col min="7" max="7" width="11.7109375" style="116" customWidth="1"/>
  </cols>
  <sheetData>
    <row r="1" spans="1:7" ht="12.75">
      <c r="A1" s="117" t="s">
        <v>58</v>
      </c>
      <c r="B1" s="117" t="s">
        <v>59</v>
      </c>
      <c r="C1" s="117" t="s">
        <v>60</v>
      </c>
      <c r="D1" s="117" t="s">
        <v>61</v>
      </c>
      <c r="E1" s="117" t="s">
        <v>62</v>
      </c>
      <c r="F1" s="117" t="s">
        <v>63</v>
      </c>
      <c r="G1" s="117" t="s">
        <v>64</v>
      </c>
    </row>
    <row r="2" spans="1:7" ht="12.75">
      <c r="A2" s="117" t="s">
        <v>65</v>
      </c>
      <c r="B2" s="117">
        <v>165</v>
      </c>
      <c r="C2" s="117">
        <v>50</v>
      </c>
      <c r="D2" s="117">
        <v>42</v>
      </c>
      <c r="E2" s="117">
        <v>24</v>
      </c>
      <c r="F2" s="117">
        <v>35</v>
      </c>
      <c r="G2" s="117">
        <v>170</v>
      </c>
    </row>
    <row r="3" spans="1:7" ht="12.75">
      <c r="A3" s="117" t="s">
        <v>65</v>
      </c>
      <c r="B3" s="117">
        <v>165</v>
      </c>
      <c r="C3" s="117">
        <v>50</v>
      </c>
      <c r="D3" s="117">
        <v>40</v>
      </c>
      <c r="E3" s="117">
        <v>23</v>
      </c>
      <c r="F3" s="117">
        <v>34</v>
      </c>
      <c r="G3" s="117">
        <v>162</v>
      </c>
    </row>
    <row r="4" spans="1:7" ht="12.75">
      <c r="A4" s="117" t="s">
        <v>65</v>
      </c>
      <c r="B4" s="117">
        <v>173</v>
      </c>
      <c r="C4" s="117">
        <v>50</v>
      </c>
      <c r="D4" s="117">
        <v>41</v>
      </c>
      <c r="E4" s="117">
        <v>23</v>
      </c>
      <c r="F4" s="117">
        <v>31</v>
      </c>
      <c r="G4" s="117">
        <v>170</v>
      </c>
    </row>
    <row r="5" spans="1:7" ht="12.75">
      <c r="A5" s="117" t="s">
        <v>65</v>
      </c>
      <c r="B5" s="117">
        <v>168</v>
      </c>
      <c r="C5" s="117">
        <v>55</v>
      </c>
      <c r="D5" s="117">
        <v>42</v>
      </c>
      <c r="E5" s="117">
        <v>23</v>
      </c>
      <c r="F5" s="117">
        <v>33</v>
      </c>
      <c r="G5" s="117">
        <v>169</v>
      </c>
    </row>
    <row r="6" spans="1:7" ht="12.75">
      <c r="A6" s="117" t="s">
        <v>65</v>
      </c>
      <c r="B6" s="117">
        <v>169</v>
      </c>
      <c r="C6" s="117">
        <v>56</v>
      </c>
      <c r="D6" s="117">
        <v>42</v>
      </c>
      <c r="E6" s="117">
        <v>27</v>
      </c>
      <c r="F6" s="117">
        <v>34</v>
      </c>
      <c r="G6" s="117">
        <v>171</v>
      </c>
    </row>
    <row r="7" spans="1:7" ht="12.75">
      <c r="A7" s="117" t="s">
        <v>65</v>
      </c>
      <c r="B7" s="117">
        <v>175</v>
      </c>
      <c r="C7" s="117">
        <v>56</v>
      </c>
      <c r="D7" s="117">
        <v>40</v>
      </c>
      <c r="E7" s="117">
        <v>23</v>
      </c>
      <c r="F7" s="117">
        <v>34</v>
      </c>
      <c r="G7" s="117">
        <v>170</v>
      </c>
    </row>
    <row r="8" spans="1:7" ht="12.75">
      <c r="A8" s="117" t="s">
        <v>65</v>
      </c>
      <c r="B8" s="117">
        <v>165</v>
      </c>
      <c r="C8" s="117">
        <v>59</v>
      </c>
      <c r="D8" s="117">
        <v>41</v>
      </c>
      <c r="E8" s="117">
        <v>27</v>
      </c>
      <c r="F8" s="117">
        <v>34</v>
      </c>
      <c r="G8" s="117">
        <v>168</v>
      </c>
    </row>
    <row r="9" spans="1:7" ht="12.75">
      <c r="A9" s="117" t="s">
        <v>65</v>
      </c>
      <c r="B9" s="117">
        <v>167</v>
      </c>
      <c r="C9" s="117">
        <v>59</v>
      </c>
      <c r="D9" s="117">
        <v>42</v>
      </c>
      <c r="E9" s="117">
        <v>25</v>
      </c>
      <c r="F9" s="117">
        <v>34</v>
      </c>
      <c r="G9" s="117">
        <v>174</v>
      </c>
    </row>
    <row r="10" spans="1:7" ht="12.75">
      <c r="A10" s="117" t="s">
        <v>65</v>
      </c>
      <c r="B10" s="117">
        <v>174</v>
      </c>
      <c r="C10" s="117">
        <v>61</v>
      </c>
      <c r="D10" s="117">
        <v>44</v>
      </c>
      <c r="E10" s="117">
        <v>27</v>
      </c>
      <c r="F10" s="117">
        <v>36</v>
      </c>
      <c r="G10" s="117">
        <v>184</v>
      </c>
    </row>
    <row r="11" spans="1:7" ht="12.75">
      <c r="A11" s="117" t="s">
        <v>65</v>
      </c>
      <c r="B11" s="117">
        <v>178</v>
      </c>
      <c r="C11" s="117">
        <v>61</v>
      </c>
      <c r="D11" s="117">
        <v>42</v>
      </c>
      <c r="E11" s="117">
        <v>25</v>
      </c>
      <c r="F11" s="117">
        <v>36</v>
      </c>
      <c r="G11" s="117">
        <v>178</v>
      </c>
    </row>
    <row r="12" spans="1:7" ht="12.75">
      <c r="A12" s="117" t="s">
        <v>65</v>
      </c>
      <c r="B12" s="117">
        <v>182</v>
      </c>
      <c r="C12" s="117">
        <v>62</v>
      </c>
      <c r="D12" s="117">
        <v>42</v>
      </c>
      <c r="E12" s="117">
        <v>27</v>
      </c>
      <c r="F12" s="117">
        <v>36</v>
      </c>
      <c r="G12" s="117">
        <v>181</v>
      </c>
    </row>
    <row r="13" spans="1:7" ht="12.75">
      <c r="A13" s="117" t="s">
        <v>65</v>
      </c>
      <c r="B13" s="117">
        <v>173</v>
      </c>
      <c r="C13" s="117">
        <v>63</v>
      </c>
      <c r="D13" s="117">
        <v>42</v>
      </c>
      <c r="E13" s="117">
        <v>24</v>
      </c>
      <c r="F13" s="117">
        <v>36</v>
      </c>
      <c r="G13" s="117">
        <v>176</v>
      </c>
    </row>
    <row r="14" spans="1:7" ht="12.75">
      <c r="A14" s="117" t="s">
        <v>65</v>
      </c>
      <c r="B14" s="117">
        <v>174</v>
      </c>
      <c r="C14" s="117">
        <v>64</v>
      </c>
      <c r="D14" s="117">
        <v>44</v>
      </c>
      <c r="E14" s="117">
        <v>26</v>
      </c>
      <c r="F14" s="117">
        <v>37</v>
      </c>
      <c r="G14" s="117">
        <v>176</v>
      </c>
    </row>
    <row r="15" spans="1:7" ht="12.75">
      <c r="A15" s="117" t="s">
        <v>65</v>
      </c>
      <c r="B15" s="117">
        <v>175</v>
      </c>
      <c r="C15" s="117">
        <v>64</v>
      </c>
      <c r="D15" s="117">
        <v>43</v>
      </c>
      <c r="E15" s="117">
        <v>26</v>
      </c>
      <c r="F15" s="117">
        <v>34</v>
      </c>
      <c r="G15" s="117">
        <v>171</v>
      </c>
    </row>
    <row r="16" spans="1:7" ht="12.75">
      <c r="A16" s="117" t="s">
        <v>65</v>
      </c>
      <c r="B16" s="117">
        <v>182</v>
      </c>
      <c r="C16" s="117">
        <v>64</v>
      </c>
      <c r="D16" s="117">
        <v>43</v>
      </c>
      <c r="E16" s="117">
        <v>25</v>
      </c>
      <c r="F16" s="117">
        <v>35</v>
      </c>
      <c r="G16" s="117">
        <v>182</v>
      </c>
    </row>
    <row r="17" spans="1:7" ht="12.75">
      <c r="A17" s="117" t="s">
        <v>65</v>
      </c>
      <c r="B17" s="117">
        <v>170</v>
      </c>
      <c r="C17" s="117">
        <v>65</v>
      </c>
      <c r="D17" s="117">
        <v>41</v>
      </c>
      <c r="E17" s="117">
        <v>26</v>
      </c>
      <c r="F17" s="117">
        <v>36</v>
      </c>
      <c r="G17" s="117">
        <v>172</v>
      </c>
    </row>
    <row r="18" spans="1:7" ht="12.75">
      <c r="A18" s="117" t="s">
        <v>65</v>
      </c>
      <c r="B18" s="117">
        <v>175</v>
      </c>
      <c r="C18" s="117">
        <v>65</v>
      </c>
      <c r="D18" s="117">
        <v>42</v>
      </c>
      <c r="E18" s="117">
        <v>28</v>
      </c>
      <c r="F18" s="117">
        <v>36</v>
      </c>
      <c r="G18" s="117">
        <v>173</v>
      </c>
    </row>
    <row r="19" spans="1:7" ht="12.75">
      <c r="A19" s="117" t="s">
        <v>65</v>
      </c>
      <c r="B19" s="117">
        <v>176</v>
      </c>
      <c r="C19" s="117">
        <v>65</v>
      </c>
      <c r="D19" s="117">
        <v>43</v>
      </c>
      <c r="E19" s="117">
        <v>26</v>
      </c>
      <c r="F19" s="117">
        <v>35</v>
      </c>
      <c r="G19" s="117">
        <v>177</v>
      </c>
    </row>
    <row r="20" spans="1:7" ht="12.75">
      <c r="A20" s="117" t="s">
        <v>65</v>
      </c>
      <c r="B20" s="117">
        <v>175</v>
      </c>
      <c r="C20" s="117">
        <v>66</v>
      </c>
      <c r="D20" s="117">
        <v>42</v>
      </c>
      <c r="E20" s="117">
        <v>26</v>
      </c>
      <c r="F20" s="117">
        <v>36</v>
      </c>
      <c r="G20" s="117">
        <v>178</v>
      </c>
    </row>
    <row r="21" spans="1:7" ht="12.75">
      <c r="A21" s="117" t="s">
        <v>65</v>
      </c>
      <c r="B21" s="117">
        <v>180</v>
      </c>
      <c r="C21" s="117">
        <v>66</v>
      </c>
      <c r="D21" s="117">
        <v>45</v>
      </c>
      <c r="E21" s="117">
        <v>27</v>
      </c>
      <c r="F21" s="117">
        <v>36</v>
      </c>
      <c r="G21" s="117">
        <v>180</v>
      </c>
    </row>
    <row r="22" spans="1:7" ht="12.75">
      <c r="A22" s="117" t="s">
        <v>65</v>
      </c>
      <c r="B22" s="117">
        <v>173</v>
      </c>
      <c r="C22" s="117">
        <v>67</v>
      </c>
      <c r="D22" s="117">
        <v>43</v>
      </c>
      <c r="E22" s="117">
        <v>28</v>
      </c>
      <c r="F22" s="117">
        <v>36</v>
      </c>
      <c r="G22" s="117">
        <v>176</v>
      </c>
    </row>
    <row r="23" spans="1:7" ht="12.75">
      <c r="A23" s="117" t="s">
        <v>65</v>
      </c>
      <c r="B23" s="117">
        <v>173</v>
      </c>
      <c r="C23" s="117">
        <v>67</v>
      </c>
      <c r="D23" s="117">
        <v>41</v>
      </c>
      <c r="E23" s="117">
        <v>27</v>
      </c>
      <c r="F23" s="117">
        <v>36</v>
      </c>
      <c r="G23" s="117">
        <v>178</v>
      </c>
    </row>
    <row r="24" spans="1:7" ht="12.75">
      <c r="A24" s="117" t="s">
        <v>65</v>
      </c>
      <c r="B24" s="117">
        <v>176</v>
      </c>
      <c r="C24" s="117">
        <v>67</v>
      </c>
      <c r="D24" s="117">
        <v>41</v>
      </c>
      <c r="E24" s="117">
        <v>27</v>
      </c>
      <c r="F24" s="117">
        <v>37</v>
      </c>
      <c r="G24" s="117">
        <v>174</v>
      </c>
    </row>
    <row r="25" spans="1:7" ht="12.75">
      <c r="A25" s="117" t="s">
        <v>65</v>
      </c>
      <c r="B25" s="117">
        <v>191</v>
      </c>
      <c r="C25" s="117">
        <v>68</v>
      </c>
      <c r="D25" s="117">
        <v>47</v>
      </c>
      <c r="E25" s="117">
        <v>27</v>
      </c>
      <c r="F25" s="117">
        <v>39</v>
      </c>
      <c r="G25" s="117">
        <v>187</v>
      </c>
    </row>
    <row r="26" spans="1:7" ht="12.75">
      <c r="A26" s="117" t="s">
        <v>65</v>
      </c>
      <c r="B26" s="117">
        <v>193</v>
      </c>
      <c r="C26" s="117">
        <v>68</v>
      </c>
      <c r="D26" s="117">
        <v>46</v>
      </c>
      <c r="E26" s="117">
        <v>27</v>
      </c>
      <c r="F26" s="117">
        <v>37</v>
      </c>
      <c r="G26" s="117">
        <v>188</v>
      </c>
    </row>
    <row r="27" spans="1:7" ht="12.75">
      <c r="A27" s="117" t="s">
        <v>65</v>
      </c>
      <c r="B27" s="117">
        <v>172</v>
      </c>
      <c r="C27" s="117">
        <v>71</v>
      </c>
      <c r="D27" s="117">
        <v>41</v>
      </c>
      <c r="E27" s="117">
        <v>28</v>
      </c>
      <c r="F27" s="117">
        <v>38</v>
      </c>
      <c r="G27" s="117">
        <v>176</v>
      </c>
    </row>
    <row r="28" spans="1:7" ht="12.75">
      <c r="A28" s="117" t="s">
        <v>65</v>
      </c>
      <c r="B28" s="117">
        <v>173</v>
      </c>
      <c r="C28" s="117">
        <v>72</v>
      </c>
      <c r="D28" s="117">
        <v>43</v>
      </c>
      <c r="E28" s="117">
        <v>27</v>
      </c>
      <c r="F28" s="117">
        <v>39</v>
      </c>
      <c r="G28" s="117">
        <v>181</v>
      </c>
    </row>
    <row r="29" spans="1:7" ht="12.75">
      <c r="A29" s="117" t="s">
        <v>65</v>
      </c>
      <c r="B29" s="117">
        <v>174</v>
      </c>
      <c r="C29" s="117">
        <v>72</v>
      </c>
      <c r="D29" s="117">
        <v>43</v>
      </c>
      <c r="E29" s="117">
        <v>25</v>
      </c>
      <c r="F29" s="117">
        <v>36</v>
      </c>
      <c r="G29" s="117">
        <v>176</v>
      </c>
    </row>
    <row r="30" spans="1:7" ht="12.75">
      <c r="A30" s="117" t="s">
        <v>65</v>
      </c>
      <c r="B30" s="117">
        <v>180</v>
      </c>
      <c r="C30" s="117">
        <v>72</v>
      </c>
      <c r="D30" s="117">
        <v>44</v>
      </c>
      <c r="E30" s="117">
        <v>27</v>
      </c>
      <c r="F30" s="117">
        <v>38</v>
      </c>
      <c r="G30" s="117">
        <v>181</v>
      </c>
    </row>
    <row r="31" spans="1:7" ht="12.75">
      <c r="A31" s="117" t="s">
        <v>65</v>
      </c>
      <c r="B31" s="117">
        <v>181</v>
      </c>
      <c r="C31" s="117">
        <v>72</v>
      </c>
      <c r="D31" s="117">
        <v>43</v>
      </c>
      <c r="E31" s="117">
        <v>26</v>
      </c>
      <c r="F31" s="117">
        <v>37</v>
      </c>
      <c r="G31" s="117">
        <v>179</v>
      </c>
    </row>
    <row r="32" spans="1:7" ht="12.75">
      <c r="A32" s="117" t="s">
        <v>65</v>
      </c>
      <c r="B32" s="117">
        <v>180</v>
      </c>
      <c r="C32" s="117">
        <v>74</v>
      </c>
      <c r="D32" s="117">
        <v>42</v>
      </c>
      <c r="E32" s="117">
        <v>27</v>
      </c>
      <c r="F32" s="117">
        <v>36</v>
      </c>
      <c r="G32" s="117">
        <v>179</v>
      </c>
    </row>
    <row r="33" spans="1:7" ht="12.75">
      <c r="A33" s="117" t="s">
        <v>65</v>
      </c>
      <c r="B33" s="117">
        <v>184</v>
      </c>
      <c r="C33" s="117">
        <v>74</v>
      </c>
      <c r="D33" s="117">
        <v>42</v>
      </c>
      <c r="E33" s="117">
        <v>26</v>
      </c>
      <c r="F33" s="117">
        <v>37</v>
      </c>
      <c r="G33" s="117">
        <v>180</v>
      </c>
    </row>
    <row r="34" spans="1:7" ht="12.75">
      <c r="A34" s="117" t="s">
        <v>65</v>
      </c>
      <c r="B34" s="117">
        <v>174</v>
      </c>
      <c r="C34" s="117">
        <v>75</v>
      </c>
      <c r="D34" s="117">
        <v>45</v>
      </c>
      <c r="E34" s="117">
        <v>26</v>
      </c>
      <c r="F34" s="117">
        <v>38</v>
      </c>
      <c r="G34" s="117">
        <v>181</v>
      </c>
    </row>
    <row r="35" spans="1:7" ht="12.75">
      <c r="A35" s="117" t="s">
        <v>65</v>
      </c>
      <c r="B35" s="117">
        <v>175</v>
      </c>
      <c r="C35" s="117">
        <v>77</v>
      </c>
      <c r="D35" s="117">
        <v>45</v>
      </c>
      <c r="E35" s="117">
        <v>25</v>
      </c>
      <c r="F35" s="117">
        <v>34</v>
      </c>
      <c r="G35" s="117">
        <v>179</v>
      </c>
    </row>
    <row r="36" spans="1:7" ht="12.75">
      <c r="A36" s="117" t="s">
        <v>65</v>
      </c>
      <c r="B36" s="117">
        <v>177</v>
      </c>
      <c r="C36" s="117">
        <v>80</v>
      </c>
      <c r="D36" s="117">
        <v>43</v>
      </c>
      <c r="E36" s="117">
        <v>29</v>
      </c>
      <c r="F36" s="117">
        <v>37</v>
      </c>
      <c r="G36" s="117">
        <v>181</v>
      </c>
    </row>
    <row r="37" spans="1:7" ht="12.75">
      <c r="A37" s="117" t="s">
        <v>66</v>
      </c>
      <c r="B37" s="117">
        <v>153</v>
      </c>
      <c r="C37" s="117">
        <v>46</v>
      </c>
      <c r="D37" s="117">
        <v>37</v>
      </c>
      <c r="E37" s="117">
        <v>22</v>
      </c>
      <c r="F37" s="117">
        <v>31</v>
      </c>
      <c r="G37" s="117">
        <v>155</v>
      </c>
    </row>
    <row r="38" spans="1:7" ht="12.75">
      <c r="A38" s="117" t="s">
        <v>66</v>
      </c>
      <c r="B38" s="117">
        <v>158</v>
      </c>
      <c r="C38" s="117">
        <v>46</v>
      </c>
      <c r="D38" s="117">
        <v>36</v>
      </c>
      <c r="E38" s="117">
        <v>23</v>
      </c>
      <c r="F38" s="117">
        <v>31</v>
      </c>
      <c r="G38" s="117">
        <v>159</v>
      </c>
    </row>
    <row r="39" spans="1:7" ht="12.75">
      <c r="A39" s="117" t="s">
        <v>66</v>
      </c>
      <c r="B39" s="117">
        <v>159</v>
      </c>
      <c r="C39" s="117">
        <v>46</v>
      </c>
      <c r="D39" s="117">
        <v>37</v>
      </c>
      <c r="E39" s="117">
        <v>23</v>
      </c>
      <c r="F39" s="117">
        <v>30</v>
      </c>
      <c r="G39" s="117">
        <v>157</v>
      </c>
    </row>
    <row r="40" spans="1:7" ht="12.75">
      <c r="A40" s="117" t="s">
        <v>66</v>
      </c>
      <c r="B40" s="117">
        <v>153</v>
      </c>
      <c r="C40" s="117">
        <v>47</v>
      </c>
      <c r="D40" s="117">
        <v>37</v>
      </c>
      <c r="E40" s="117">
        <v>22</v>
      </c>
      <c r="F40" s="117">
        <v>31</v>
      </c>
      <c r="G40" s="117">
        <v>157</v>
      </c>
    </row>
    <row r="41" spans="1:7" ht="12.75">
      <c r="A41" s="117" t="s">
        <v>66</v>
      </c>
      <c r="B41" s="117">
        <v>162</v>
      </c>
      <c r="C41" s="117">
        <v>47</v>
      </c>
      <c r="D41" s="117">
        <v>36</v>
      </c>
      <c r="E41" s="117">
        <v>22</v>
      </c>
      <c r="F41" s="117">
        <v>29</v>
      </c>
      <c r="G41" s="117">
        <v>156</v>
      </c>
    </row>
    <row r="42" spans="1:7" ht="12.75">
      <c r="A42" s="117" t="s">
        <v>66</v>
      </c>
      <c r="B42" s="117">
        <v>167</v>
      </c>
      <c r="C42" s="117">
        <v>47</v>
      </c>
      <c r="D42" s="117">
        <v>38</v>
      </c>
      <c r="E42" s="117">
        <v>22</v>
      </c>
      <c r="F42" s="117">
        <v>30</v>
      </c>
      <c r="G42" s="117">
        <v>163</v>
      </c>
    </row>
    <row r="43" spans="1:7" ht="12.75">
      <c r="A43" s="117" t="s">
        <v>66</v>
      </c>
      <c r="B43" s="117">
        <v>157</v>
      </c>
      <c r="C43" s="117">
        <v>48</v>
      </c>
      <c r="D43" s="117">
        <v>36</v>
      </c>
      <c r="E43" s="117">
        <v>22</v>
      </c>
      <c r="F43" s="117">
        <v>30</v>
      </c>
      <c r="G43" s="117">
        <v>156</v>
      </c>
    </row>
    <row r="44" spans="1:7" ht="12.75">
      <c r="A44" s="117" t="s">
        <v>66</v>
      </c>
      <c r="B44" s="117">
        <v>159</v>
      </c>
      <c r="C44" s="117">
        <v>48</v>
      </c>
      <c r="D44" s="117">
        <v>37</v>
      </c>
      <c r="E44" s="117">
        <v>23</v>
      </c>
      <c r="F44" s="117">
        <v>30</v>
      </c>
      <c r="G44" s="117">
        <v>161</v>
      </c>
    </row>
    <row r="45" spans="1:7" ht="12.75">
      <c r="A45" s="117" t="s">
        <v>66</v>
      </c>
      <c r="B45" s="117">
        <v>165</v>
      </c>
      <c r="C45" s="117">
        <v>48</v>
      </c>
      <c r="D45" s="117">
        <v>38</v>
      </c>
      <c r="E45" s="117">
        <v>23</v>
      </c>
      <c r="F45" s="117">
        <v>31</v>
      </c>
      <c r="G45" s="117">
        <v>166</v>
      </c>
    </row>
    <row r="46" spans="1:7" ht="12.75">
      <c r="A46" s="117" t="s">
        <v>66</v>
      </c>
      <c r="B46" s="117">
        <v>168</v>
      </c>
      <c r="C46" s="117">
        <v>48</v>
      </c>
      <c r="D46" s="117">
        <v>37</v>
      </c>
      <c r="E46" s="117">
        <v>23</v>
      </c>
      <c r="F46" s="117">
        <v>30</v>
      </c>
      <c r="G46" s="117">
        <v>171</v>
      </c>
    </row>
    <row r="47" spans="1:7" ht="12.75">
      <c r="A47" s="117" t="s">
        <v>66</v>
      </c>
      <c r="B47" s="117">
        <v>154</v>
      </c>
      <c r="C47" s="117">
        <v>49</v>
      </c>
      <c r="D47" s="117">
        <v>37</v>
      </c>
      <c r="E47" s="117">
        <v>24</v>
      </c>
      <c r="F47" s="117">
        <v>29</v>
      </c>
      <c r="G47" s="117">
        <v>152</v>
      </c>
    </row>
    <row r="48" spans="1:7" ht="12.75">
      <c r="A48" s="117" t="s">
        <v>66</v>
      </c>
      <c r="B48" s="117">
        <v>159</v>
      </c>
      <c r="C48" s="117">
        <v>49</v>
      </c>
      <c r="D48" s="117">
        <v>35</v>
      </c>
      <c r="E48" s="117">
        <v>24</v>
      </c>
      <c r="F48" s="117">
        <v>31</v>
      </c>
      <c r="G48" s="117">
        <v>158</v>
      </c>
    </row>
    <row r="49" spans="1:7" ht="12.75">
      <c r="A49" s="117" t="s">
        <v>66</v>
      </c>
      <c r="B49" s="117">
        <v>154</v>
      </c>
      <c r="C49" s="117">
        <v>50</v>
      </c>
      <c r="D49" s="117">
        <v>36</v>
      </c>
      <c r="E49" s="117">
        <v>23</v>
      </c>
      <c r="F49" s="117">
        <v>33</v>
      </c>
      <c r="G49" s="117">
        <v>153</v>
      </c>
    </row>
    <row r="50" spans="1:7" ht="12.75">
      <c r="A50" s="117" t="s">
        <v>66</v>
      </c>
      <c r="B50" s="117">
        <v>161</v>
      </c>
      <c r="C50" s="117">
        <v>50</v>
      </c>
      <c r="D50" s="117">
        <v>37</v>
      </c>
      <c r="E50" s="117">
        <v>22</v>
      </c>
      <c r="F50" s="117">
        <v>32</v>
      </c>
      <c r="G50" s="117">
        <v>167</v>
      </c>
    </row>
    <row r="51" spans="1:7" ht="12.75">
      <c r="A51" s="117" t="s">
        <v>66</v>
      </c>
      <c r="B51" s="117">
        <v>165</v>
      </c>
      <c r="C51" s="117">
        <v>50</v>
      </c>
      <c r="D51" s="117">
        <v>38</v>
      </c>
      <c r="E51" s="117">
        <v>24</v>
      </c>
      <c r="F51" s="117">
        <v>31</v>
      </c>
      <c r="G51" s="117">
        <v>166</v>
      </c>
    </row>
    <row r="52" spans="1:7" ht="12.75">
      <c r="A52" s="117" t="s">
        <v>66</v>
      </c>
      <c r="B52" s="117">
        <v>157</v>
      </c>
      <c r="C52" s="117">
        <v>52</v>
      </c>
      <c r="D52" s="117">
        <v>36</v>
      </c>
      <c r="E52" s="117">
        <v>21</v>
      </c>
      <c r="F52" s="117">
        <v>31</v>
      </c>
      <c r="G52" s="117">
        <v>156</v>
      </c>
    </row>
    <row r="53" spans="1:7" ht="12.75">
      <c r="A53" s="117" t="s">
        <v>66</v>
      </c>
      <c r="B53" s="117">
        <v>163</v>
      </c>
      <c r="C53" s="117">
        <v>52</v>
      </c>
      <c r="D53" s="117">
        <v>38</v>
      </c>
      <c r="E53" s="117">
        <v>25</v>
      </c>
      <c r="F53" s="117">
        <v>31</v>
      </c>
      <c r="G53" s="117">
        <v>162</v>
      </c>
    </row>
    <row r="54" spans="1:7" ht="12.75">
      <c r="A54" s="117" t="s">
        <v>66</v>
      </c>
      <c r="B54" s="117">
        <v>166</v>
      </c>
      <c r="C54" s="117">
        <v>52</v>
      </c>
      <c r="D54" s="117">
        <v>38</v>
      </c>
      <c r="E54" s="117">
        <v>24</v>
      </c>
      <c r="F54" s="117">
        <v>31</v>
      </c>
      <c r="G54" s="117">
        <v>166</v>
      </c>
    </row>
    <row r="55" spans="1:7" ht="12.75">
      <c r="A55" s="117" t="s">
        <v>66</v>
      </c>
      <c r="B55" s="117">
        <v>150</v>
      </c>
      <c r="C55" s="117">
        <v>53</v>
      </c>
      <c r="D55" s="117">
        <v>35</v>
      </c>
      <c r="E55" s="117">
        <v>21</v>
      </c>
      <c r="F55" s="117">
        <v>31</v>
      </c>
      <c r="G55" s="117">
        <v>147</v>
      </c>
    </row>
    <row r="56" spans="1:7" ht="12.75">
      <c r="A56" s="117" t="s">
        <v>66</v>
      </c>
      <c r="B56" s="117">
        <v>163</v>
      </c>
      <c r="C56" s="117">
        <v>54</v>
      </c>
      <c r="D56" s="117">
        <v>38</v>
      </c>
      <c r="E56" s="117">
        <v>23</v>
      </c>
      <c r="F56" s="117">
        <v>31</v>
      </c>
      <c r="G56" s="117">
        <v>166</v>
      </c>
    </row>
    <row r="57" spans="1:7" ht="12.75">
      <c r="A57" s="117" t="s">
        <v>66</v>
      </c>
      <c r="B57" s="117">
        <v>163</v>
      </c>
      <c r="C57" s="117">
        <v>54</v>
      </c>
      <c r="D57" s="117">
        <v>38</v>
      </c>
      <c r="E57" s="117">
        <v>24</v>
      </c>
      <c r="F57" s="117">
        <v>32</v>
      </c>
      <c r="G57" s="117">
        <v>165</v>
      </c>
    </row>
    <row r="58" spans="1:7" ht="12.75">
      <c r="A58" s="117" t="s">
        <v>66</v>
      </c>
      <c r="B58" s="117">
        <v>158</v>
      </c>
      <c r="C58" s="117">
        <v>54</v>
      </c>
      <c r="D58" s="117">
        <v>38</v>
      </c>
      <c r="E58" s="117">
        <v>23</v>
      </c>
      <c r="F58" s="117">
        <v>31</v>
      </c>
      <c r="G58" s="117">
        <v>160</v>
      </c>
    </row>
    <row r="59" spans="1:7" ht="12.75">
      <c r="A59" s="117" t="s">
        <v>66</v>
      </c>
      <c r="B59" s="117">
        <v>163</v>
      </c>
      <c r="C59" s="117">
        <v>55</v>
      </c>
      <c r="D59" s="117">
        <v>37</v>
      </c>
      <c r="E59" s="117">
        <v>21</v>
      </c>
      <c r="F59" s="117">
        <v>31</v>
      </c>
      <c r="G59" s="117">
        <v>160</v>
      </c>
    </row>
    <row r="60" spans="1:7" ht="12.75">
      <c r="A60" s="117" t="s">
        <v>66</v>
      </c>
      <c r="B60" s="117">
        <v>153</v>
      </c>
      <c r="C60" s="117">
        <v>55</v>
      </c>
      <c r="D60" s="117">
        <v>36</v>
      </c>
      <c r="E60" s="117">
        <v>24</v>
      </c>
      <c r="F60" s="117">
        <v>35</v>
      </c>
      <c r="G60" s="117">
        <v>156</v>
      </c>
    </row>
    <row r="61" spans="1:7" ht="12.75">
      <c r="A61" s="117" t="s">
        <v>66</v>
      </c>
      <c r="B61" s="117">
        <v>165</v>
      </c>
      <c r="C61" s="117">
        <v>56</v>
      </c>
      <c r="D61" s="117">
        <v>39</v>
      </c>
      <c r="E61" s="117">
        <v>23</v>
      </c>
      <c r="F61" s="117">
        <v>31</v>
      </c>
      <c r="G61" s="117">
        <v>167</v>
      </c>
    </row>
    <row r="62" spans="1:7" ht="12.75">
      <c r="A62" s="117" t="s">
        <v>66</v>
      </c>
      <c r="B62" s="117">
        <v>155</v>
      </c>
      <c r="C62" s="117">
        <v>56</v>
      </c>
      <c r="D62" s="117">
        <v>37</v>
      </c>
      <c r="E62" s="117">
        <v>24</v>
      </c>
      <c r="F62" s="117">
        <v>32</v>
      </c>
      <c r="G62" s="117">
        <v>158</v>
      </c>
    </row>
    <row r="63" spans="1:7" ht="12.75">
      <c r="A63" s="117" t="s">
        <v>66</v>
      </c>
      <c r="B63" s="117">
        <v>158</v>
      </c>
      <c r="C63" s="117">
        <v>56</v>
      </c>
      <c r="D63" s="117">
        <v>37</v>
      </c>
      <c r="E63" s="117">
        <v>24</v>
      </c>
      <c r="F63" s="117">
        <v>31</v>
      </c>
      <c r="G63" s="117">
        <v>154</v>
      </c>
    </row>
    <row r="64" spans="1:7" ht="12.75">
      <c r="A64" s="117" t="s">
        <v>66</v>
      </c>
      <c r="B64" s="117">
        <v>158</v>
      </c>
      <c r="C64" s="117">
        <v>56</v>
      </c>
      <c r="D64" s="117">
        <v>37</v>
      </c>
      <c r="E64" s="117">
        <v>26</v>
      </c>
      <c r="F64" s="117">
        <v>32</v>
      </c>
      <c r="G64" s="117">
        <v>160</v>
      </c>
    </row>
    <row r="65" spans="1:7" ht="12.75">
      <c r="A65" s="117" t="s">
        <v>66</v>
      </c>
      <c r="B65" s="117">
        <v>168</v>
      </c>
      <c r="C65" s="117">
        <v>56</v>
      </c>
      <c r="D65" s="117">
        <v>39</v>
      </c>
      <c r="E65" s="117">
        <v>26</v>
      </c>
      <c r="F65" s="117">
        <v>32</v>
      </c>
      <c r="G65" s="117">
        <v>163</v>
      </c>
    </row>
    <row r="66" spans="1:7" ht="12.75">
      <c r="A66" s="117" t="s">
        <v>66</v>
      </c>
      <c r="B66" s="117">
        <v>165</v>
      </c>
      <c r="C66" s="117">
        <v>57</v>
      </c>
      <c r="D66" s="117">
        <v>35</v>
      </c>
      <c r="E66" s="117">
        <v>24</v>
      </c>
      <c r="F66" s="117">
        <v>33</v>
      </c>
      <c r="G66" s="117">
        <v>163</v>
      </c>
    </row>
    <row r="67" spans="1:7" ht="12.75">
      <c r="A67" s="117" t="s">
        <v>66</v>
      </c>
      <c r="B67" s="117">
        <v>158</v>
      </c>
      <c r="C67" s="117">
        <v>58</v>
      </c>
      <c r="D67" s="117">
        <v>37</v>
      </c>
      <c r="E67" s="117">
        <v>23</v>
      </c>
      <c r="F67" s="117">
        <v>42</v>
      </c>
      <c r="G67" s="117">
        <v>161</v>
      </c>
    </row>
    <row r="68" spans="1:7" ht="12.75">
      <c r="A68" s="117" t="s">
        <v>66</v>
      </c>
      <c r="B68" s="117">
        <v>163</v>
      </c>
      <c r="C68" s="117">
        <v>59</v>
      </c>
      <c r="D68" s="117">
        <v>37</v>
      </c>
      <c r="E68" s="117">
        <v>23</v>
      </c>
      <c r="F68" s="117">
        <v>32</v>
      </c>
      <c r="G68" s="117">
        <v>161</v>
      </c>
    </row>
    <row r="69" spans="1:7" ht="12.75">
      <c r="A69" s="117" t="s">
        <v>66</v>
      </c>
      <c r="B69" s="117">
        <v>167</v>
      </c>
      <c r="C69" s="117">
        <v>60</v>
      </c>
      <c r="D69" s="117">
        <v>40</v>
      </c>
      <c r="E69" s="117">
        <v>22</v>
      </c>
      <c r="F69" s="117">
        <v>32</v>
      </c>
      <c r="G69" s="117">
        <v>164</v>
      </c>
    </row>
    <row r="70" spans="1:7" ht="12.75">
      <c r="A70" s="117" t="s">
        <v>66</v>
      </c>
      <c r="B70" s="117">
        <v>175</v>
      </c>
      <c r="C70" s="117">
        <v>61</v>
      </c>
      <c r="D70" s="117">
        <v>39</v>
      </c>
      <c r="E70" s="117">
        <v>25</v>
      </c>
      <c r="F70" s="117">
        <v>31</v>
      </c>
      <c r="G70" s="117">
        <v>176</v>
      </c>
    </row>
    <row r="71" spans="1:7" ht="12.75">
      <c r="A71" s="117" t="s">
        <v>66</v>
      </c>
      <c r="B71" s="117">
        <v>167</v>
      </c>
      <c r="C71" s="117">
        <v>62</v>
      </c>
      <c r="D71" s="117">
        <v>39</v>
      </c>
      <c r="E71" s="117">
        <v>21</v>
      </c>
      <c r="F71" s="117">
        <v>34</v>
      </c>
      <c r="G71" s="117">
        <v>170</v>
      </c>
    </row>
    <row r="72" spans="1:7" ht="12.75">
      <c r="A72" s="117" t="s">
        <v>66</v>
      </c>
      <c r="B72" s="117">
        <v>175</v>
      </c>
      <c r="C72" s="117">
        <v>62</v>
      </c>
      <c r="D72" s="117">
        <v>39</v>
      </c>
      <c r="E72" s="117">
        <v>23</v>
      </c>
      <c r="F72" s="117">
        <v>33</v>
      </c>
      <c r="G72" s="117">
        <v>176</v>
      </c>
    </row>
    <row r="73" spans="1:7" ht="12.75">
      <c r="A73" s="117" t="s">
        <v>66</v>
      </c>
      <c r="B73" s="117">
        <v>169</v>
      </c>
      <c r="C73" s="117">
        <v>64</v>
      </c>
      <c r="D73" s="117">
        <v>38</v>
      </c>
      <c r="E73" s="117">
        <v>23</v>
      </c>
      <c r="F73" s="117">
        <v>33</v>
      </c>
      <c r="G73" s="117">
        <v>169</v>
      </c>
    </row>
    <row r="74" spans="1:7" ht="12.75">
      <c r="A74" s="117" t="s">
        <v>66</v>
      </c>
      <c r="B74" s="117">
        <v>167</v>
      </c>
      <c r="C74" s="117">
        <v>65</v>
      </c>
      <c r="D74" s="117">
        <v>38</v>
      </c>
      <c r="E74" s="117">
        <v>23</v>
      </c>
      <c r="F74" s="117">
        <v>32</v>
      </c>
      <c r="G74" s="117">
        <v>169</v>
      </c>
    </row>
    <row r="75" spans="1:7" ht="12.75">
      <c r="A75" s="117" t="s">
        <v>66</v>
      </c>
      <c r="B75" s="117">
        <v>155</v>
      </c>
      <c r="C75" s="117">
        <v>65</v>
      </c>
      <c r="D75" s="117">
        <v>38</v>
      </c>
      <c r="E75" s="117">
        <v>24</v>
      </c>
      <c r="F75" s="117">
        <v>35</v>
      </c>
      <c r="G75" s="117">
        <v>155</v>
      </c>
    </row>
    <row r="76" spans="1:7" ht="12.75">
      <c r="A76" s="117" t="s">
        <v>66</v>
      </c>
      <c r="B76" s="117">
        <v>171</v>
      </c>
      <c r="C76" s="117">
        <v>65</v>
      </c>
      <c r="D76" s="117">
        <v>39</v>
      </c>
      <c r="E76" s="117">
        <v>22</v>
      </c>
      <c r="F76" s="117">
        <v>33</v>
      </c>
      <c r="G76" s="117">
        <v>175</v>
      </c>
    </row>
    <row r="77" spans="1:7" ht="12.75">
      <c r="A77" s="117" t="s">
        <v>66</v>
      </c>
      <c r="B77" s="117">
        <v>169</v>
      </c>
      <c r="C77" s="117">
        <v>67</v>
      </c>
      <c r="D77" s="117">
        <v>39</v>
      </c>
      <c r="E77" s="117">
        <v>25</v>
      </c>
      <c r="F77" s="117">
        <v>36</v>
      </c>
      <c r="G77" s="117">
        <v>174</v>
      </c>
    </row>
    <row r="78" spans="1:7" ht="12.75">
      <c r="A78" s="117" t="s">
        <v>66</v>
      </c>
      <c r="B78" s="117">
        <v>158</v>
      </c>
      <c r="C78" s="117">
        <v>67</v>
      </c>
      <c r="D78" s="117">
        <v>36</v>
      </c>
      <c r="E78" s="117">
        <v>21</v>
      </c>
      <c r="F78" s="117">
        <v>32</v>
      </c>
      <c r="G78" s="117">
        <v>147</v>
      </c>
    </row>
    <row r="79" spans="1:7" ht="12.75">
      <c r="A79" s="117" t="s">
        <v>66</v>
      </c>
      <c r="B79" s="117">
        <v>174</v>
      </c>
      <c r="C79" s="117">
        <v>68</v>
      </c>
      <c r="D79" s="117">
        <v>40</v>
      </c>
      <c r="E79" s="117">
        <v>26</v>
      </c>
      <c r="F79" s="117">
        <v>34</v>
      </c>
      <c r="G79" s="117">
        <v>174</v>
      </c>
    </row>
    <row r="80" spans="1:7" ht="12.75">
      <c r="A80" s="117" t="s">
        <v>66</v>
      </c>
      <c r="B80" s="117">
        <v>176</v>
      </c>
      <c r="C80" s="117">
        <v>74</v>
      </c>
      <c r="D80" s="117">
        <v>42</v>
      </c>
      <c r="E80" s="117">
        <v>25</v>
      </c>
      <c r="F80" s="117">
        <v>35</v>
      </c>
      <c r="G80" s="117">
        <v>178</v>
      </c>
    </row>
    <row r="81" spans="1:7" ht="12.75">
      <c r="A81" s="117" t="s">
        <v>66</v>
      </c>
      <c r="B81" s="117">
        <v>169</v>
      </c>
      <c r="C81" s="117">
        <v>75</v>
      </c>
      <c r="D81" s="117">
        <v>40</v>
      </c>
      <c r="E81" s="117">
        <v>24</v>
      </c>
      <c r="F81" s="117">
        <v>36</v>
      </c>
      <c r="G81" s="117">
        <v>171</v>
      </c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2"/>
  <dimension ref="A1:B9"/>
  <sheetViews>
    <sheetView workbookViewId="0" topLeftCell="A1">
      <selection activeCell="A1" sqref="A1"/>
    </sheetView>
  </sheetViews>
  <sheetFormatPr defaultColWidth="11.421875" defaultRowHeight="12.75"/>
  <sheetData>
    <row r="1" spans="1:2" ht="12.75">
      <c r="A1" t="s">
        <v>73</v>
      </c>
      <c r="B1" t="s">
        <v>74</v>
      </c>
    </row>
    <row r="2" spans="1:2" ht="12.75">
      <c r="A2">
        <v>14</v>
      </c>
      <c r="B2">
        <v>8</v>
      </c>
    </row>
    <row r="3" spans="1:2" ht="12.75">
      <c r="A3">
        <v>15</v>
      </c>
      <c r="B3">
        <v>9</v>
      </c>
    </row>
    <row r="4" spans="1:2" ht="12.75">
      <c r="A4">
        <v>16</v>
      </c>
      <c r="B4">
        <v>10</v>
      </c>
    </row>
    <row r="5" spans="1:2" ht="12.75">
      <c r="A5">
        <v>17</v>
      </c>
      <c r="B5">
        <v>5</v>
      </c>
    </row>
    <row r="6" spans="1:2" ht="12.75">
      <c r="A6">
        <v>18</v>
      </c>
      <c r="B6">
        <v>6</v>
      </c>
    </row>
    <row r="7" spans="1:2" ht="12.75">
      <c r="A7">
        <v>20</v>
      </c>
      <c r="B7">
        <v>13</v>
      </c>
    </row>
    <row r="8" spans="1:2" ht="12.75">
      <c r="A8">
        <v>21</v>
      </c>
      <c r="B8">
        <v>7</v>
      </c>
    </row>
    <row r="9" spans="1:2" ht="12.75">
      <c r="A9">
        <v>23</v>
      </c>
      <c r="B9">
        <v>1</v>
      </c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3"/>
  <dimension ref="A1:E34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116" customWidth="1"/>
    <col min="2" max="2" width="10.7109375" style="116" customWidth="1"/>
    <col min="3" max="3" width="7.7109375" style="116" customWidth="1"/>
    <col min="4" max="4" width="9.7109375" style="116" customWidth="1"/>
  </cols>
  <sheetData>
    <row r="1" spans="1:4" ht="12.75">
      <c r="A1" s="116" t="s">
        <v>79</v>
      </c>
      <c r="B1" s="116" t="s">
        <v>80</v>
      </c>
      <c r="C1" s="116" t="s">
        <v>81</v>
      </c>
      <c r="D1" s="116" t="s">
        <v>82</v>
      </c>
    </row>
    <row r="2" spans="1:5" ht="12.75">
      <c r="A2" s="143">
        <v>36</v>
      </c>
      <c r="B2" s="143">
        <v>208</v>
      </c>
      <c r="C2" s="142">
        <v>8.05</v>
      </c>
      <c r="D2" s="144">
        <v>7.45</v>
      </c>
      <c r="E2" s="144"/>
    </row>
    <row r="3" spans="1:5" ht="12.75">
      <c r="A3" s="143">
        <v>36</v>
      </c>
      <c r="B3" s="143">
        <v>139</v>
      </c>
      <c r="C3" s="142">
        <v>10.4</v>
      </c>
      <c r="D3" s="144">
        <v>5.77</v>
      </c>
      <c r="E3" s="144"/>
    </row>
    <row r="4" spans="1:5" ht="12.75">
      <c r="A4" s="143">
        <v>39</v>
      </c>
      <c r="B4" s="143">
        <v>154</v>
      </c>
      <c r="C4" s="142">
        <v>10.15</v>
      </c>
      <c r="D4" s="144">
        <v>5.91</v>
      </c>
      <c r="E4" s="144"/>
    </row>
    <row r="5" spans="1:5" ht="12.75">
      <c r="A5" s="143">
        <v>34</v>
      </c>
      <c r="B5" s="143">
        <v>182</v>
      </c>
      <c r="C5" s="142">
        <v>9.95</v>
      </c>
      <c r="D5" s="144">
        <v>6.03</v>
      </c>
      <c r="E5" s="144"/>
    </row>
    <row r="6" spans="1:5" ht="12.75">
      <c r="A6" s="143">
        <v>53</v>
      </c>
      <c r="B6" s="143">
        <v>197</v>
      </c>
      <c r="C6" s="142">
        <v>8.87</v>
      </c>
      <c r="D6" s="144">
        <v>6.76</v>
      </c>
      <c r="E6" s="144"/>
    </row>
    <row r="7" spans="1:5" ht="12.75">
      <c r="A7" s="143">
        <v>36</v>
      </c>
      <c r="B7" s="143">
        <v>209</v>
      </c>
      <c r="C7" s="142">
        <v>8.66</v>
      </c>
      <c r="D7" s="144">
        <v>6.93</v>
      </c>
      <c r="E7" s="144"/>
    </row>
    <row r="8" spans="1:5" ht="12.75">
      <c r="A8" s="143">
        <v>43</v>
      </c>
      <c r="B8" s="143">
        <v>222</v>
      </c>
      <c r="C8" s="142">
        <v>8.37</v>
      </c>
      <c r="D8" s="144">
        <v>7.17</v>
      </c>
      <c r="E8" s="144"/>
    </row>
    <row r="9" spans="1:5" ht="12.75">
      <c r="A9" s="143">
        <v>39</v>
      </c>
      <c r="B9" s="143">
        <v>192</v>
      </c>
      <c r="C9" s="142">
        <v>9.78</v>
      </c>
      <c r="D9" s="144">
        <v>6.13</v>
      </c>
      <c r="E9" s="144"/>
    </row>
    <row r="10" spans="1:5" ht="12.75">
      <c r="A10" s="143">
        <v>42</v>
      </c>
      <c r="B10" s="143">
        <v>202</v>
      </c>
      <c r="C10" s="142">
        <v>8.96</v>
      </c>
      <c r="D10" s="144">
        <v>6.7</v>
      </c>
      <c r="E10" s="144"/>
    </row>
    <row r="11" spans="1:5" ht="12.75">
      <c r="A11" s="143">
        <v>49</v>
      </c>
      <c r="B11" s="143">
        <v>211</v>
      </c>
      <c r="C11" s="142">
        <v>8.67</v>
      </c>
      <c r="D11" s="144">
        <v>6.92</v>
      </c>
      <c r="E11" s="144"/>
    </row>
    <row r="12" spans="1:5" ht="12.75">
      <c r="A12" s="143">
        <v>40</v>
      </c>
      <c r="B12" s="143">
        <v>183</v>
      </c>
      <c r="C12" s="142">
        <v>11.4</v>
      </c>
      <c r="D12" s="144">
        <v>5.26</v>
      </c>
      <c r="E12" s="144"/>
    </row>
    <row r="13" spans="1:5" ht="12.75">
      <c r="A13" s="143">
        <v>43</v>
      </c>
      <c r="B13" s="143">
        <v>168</v>
      </c>
      <c r="C13" s="142">
        <v>9.07</v>
      </c>
      <c r="D13" s="144">
        <v>6.62</v>
      </c>
      <c r="E13" s="144"/>
    </row>
    <row r="14" spans="1:5" ht="12.75">
      <c r="A14" s="143">
        <v>45</v>
      </c>
      <c r="B14" s="143">
        <v>192</v>
      </c>
      <c r="C14" s="142">
        <v>8.9</v>
      </c>
      <c r="D14" s="144">
        <v>6.74</v>
      </c>
      <c r="E14" s="144"/>
    </row>
    <row r="15" spans="1:5" ht="12.75">
      <c r="A15" s="143">
        <v>51</v>
      </c>
      <c r="B15" s="143">
        <v>161</v>
      </c>
      <c r="C15" s="142">
        <v>11.54</v>
      </c>
      <c r="D15" s="144">
        <v>5.2</v>
      </c>
      <c r="E15" s="144"/>
    </row>
    <row r="16" spans="1:5" ht="12.75">
      <c r="A16" s="143">
        <v>35</v>
      </c>
      <c r="B16" s="143">
        <v>158</v>
      </c>
      <c r="C16" s="142">
        <v>11.48</v>
      </c>
      <c r="D16" s="144">
        <v>5.23</v>
      </c>
      <c r="E16" s="144"/>
    </row>
    <row r="17" spans="1:5" ht="12.75">
      <c r="A17" s="143">
        <v>44</v>
      </c>
      <c r="B17" s="143">
        <v>192</v>
      </c>
      <c r="C17" s="142">
        <v>10.14</v>
      </c>
      <c r="D17" s="144">
        <v>5.92</v>
      </c>
      <c r="E17" s="144"/>
    </row>
    <row r="18" spans="1:5" ht="12.75">
      <c r="A18" s="143">
        <v>35</v>
      </c>
      <c r="B18" s="143">
        <v>187</v>
      </c>
      <c r="C18" s="142">
        <v>9.68</v>
      </c>
      <c r="D18" s="144">
        <v>6.2</v>
      </c>
      <c r="E18" s="144"/>
    </row>
    <row r="19" spans="1:5" ht="12.75">
      <c r="A19" s="143">
        <v>38</v>
      </c>
      <c r="B19" s="143">
        <v>205</v>
      </c>
      <c r="C19" s="142">
        <v>8.23</v>
      </c>
      <c r="D19" s="144">
        <v>7.29</v>
      </c>
      <c r="E19" s="144"/>
    </row>
    <row r="20" spans="1:5" ht="12.75">
      <c r="A20" s="143">
        <v>45</v>
      </c>
      <c r="B20" s="143">
        <v>168</v>
      </c>
      <c r="C20" s="142">
        <v>10.07</v>
      </c>
      <c r="D20" s="144">
        <v>5.96</v>
      </c>
      <c r="E20" s="144"/>
    </row>
    <row r="21" spans="1:5" ht="12.75">
      <c r="A21" s="143">
        <v>30</v>
      </c>
      <c r="B21" s="143">
        <v>155</v>
      </c>
      <c r="C21" s="142">
        <v>11.07</v>
      </c>
      <c r="D21" s="144">
        <v>5.42</v>
      </c>
      <c r="E21" s="144"/>
    </row>
    <row r="22" spans="1:5" ht="12.75">
      <c r="A22" s="143">
        <v>41</v>
      </c>
      <c r="B22" s="143">
        <v>141</v>
      </c>
      <c r="C22" s="142">
        <v>12.7</v>
      </c>
      <c r="D22" s="144">
        <v>4.72</v>
      </c>
      <c r="E22" s="144"/>
    </row>
    <row r="23" spans="1:5" ht="12.75">
      <c r="A23" s="143">
        <v>41</v>
      </c>
      <c r="B23" s="143">
        <v>180</v>
      </c>
      <c r="C23" s="142">
        <v>9.86</v>
      </c>
      <c r="D23" s="144">
        <v>6.09</v>
      </c>
      <c r="E23" s="144"/>
    </row>
    <row r="24" spans="1:5" ht="12.75">
      <c r="A24" s="143">
        <v>42</v>
      </c>
      <c r="B24" s="143">
        <v>208</v>
      </c>
      <c r="C24" s="142">
        <v>8.57</v>
      </c>
      <c r="D24" s="144">
        <v>7</v>
      </c>
      <c r="E24" s="144"/>
    </row>
    <row r="25" spans="1:5" ht="12.75">
      <c r="A25" s="143">
        <v>45</v>
      </c>
      <c r="B25" s="143">
        <v>259</v>
      </c>
      <c r="C25" s="142">
        <v>10.85</v>
      </c>
      <c r="D25" s="144">
        <v>5.53</v>
      </c>
      <c r="E25" s="144"/>
    </row>
    <row r="26" spans="1:5" ht="12.75">
      <c r="A26" s="143">
        <v>30</v>
      </c>
      <c r="B26" s="143">
        <v>226</v>
      </c>
      <c r="C26" s="142">
        <v>8.89</v>
      </c>
      <c r="D26" s="144">
        <v>6.75</v>
      </c>
      <c r="E26" s="144"/>
    </row>
    <row r="27" spans="1:5" ht="12.75">
      <c r="A27" s="143">
        <v>33</v>
      </c>
      <c r="B27" s="143">
        <v>203</v>
      </c>
      <c r="C27" s="142">
        <v>8.89</v>
      </c>
      <c r="D27" s="144">
        <v>6.75</v>
      </c>
      <c r="E27" s="144"/>
    </row>
    <row r="28" spans="1:5" ht="12.75">
      <c r="A28" s="143">
        <v>42</v>
      </c>
      <c r="B28" s="143">
        <v>183</v>
      </c>
      <c r="C28" s="142">
        <v>8.64</v>
      </c>
      <c r="D28" s="144">
        <v>6.94</v>
      </c>
      <c r="E28" s="144"/>
    </row>
    <row r="29" spans="1:5" ht="12.75">
      <c r="A29" s="143">
        <v>36</v>
      </c>
      <c r="B29" s="143">
        <v>200</v>
      </c>
      <c r="C29" s="142">
        <v>9.02</v>
      </c>
      <c r="D29" s="144">
        <v>6.65</v>
      </c>
      <c r="E29" s="144"/>
    </row>
    <row r="30" spans="1:5" ht="12.75">
      <c r="A30" s="143">
        <v>37</v>
      </c>
      <c r="B30" s="143">
        <v>210</v>
      </c>
      <c r="C30" s="142">
        <v>8.76</v>
      </c>
      <c r="D30" s="144">
        <v>6.85</v>
      </c>
      <c r="E30" s="144"/>
    </row>
    <row r="31" spans="1:5" ht="12.75">
      <c r="A31" s="143">
        <v>44</v>
      </c>
      <c r="B31" s="143">
        <v>188</v>
      </c>
      <c r="C31" s="142">
        <v>9.98</v>
      </c>
      <c r="D31" s="144">
        <v>6.01</v>
      </c>
      <c r="E31" s="144"/>
    </row>
    <row r="32" spans="1:5" ht="12.75">
      <c r="A32" s="143">
        <v>38</v>
      </c>
      <c r="B32" s="143">
        <v>200</v>
      </c>
      <c r="C32" s="142">
        <v>9.63</v>
      </c>
      <c r="D32" s="144">
        <v>6.23</v>
      </c>
      <c r="E32" s="144"/>
    </row>
    <row r="33" spans="1:5" ht="12.75">
      <c r="A33" s="143">
        <v>34</v>
      </c>
      <c r="B33" s="143">
        <v>195</v>
      </c>
      <c r="C33" s="142">
        <v>9.98</v>
      </c>
      <c r="D33" s="144">
        <v>6.01</v>
      </c>
      <c r="E33" s="144"/>
    </row>
    <row r="34" spans="1:5" ht="12.75">
      <c r="A34" s="143">
        <v>35</v>
      </c>
      <c r="B34" s="143">
        <v>221</v>
      </c>
      <c r="C34" s="142">
        <v>8.85</v>
      </c>
      <c r="D34" s="144">
        <v>6.78</v>
      </c>
      <c r="E34" s="144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i probabilitats</dc:title>
  <dc:subject>Exemples de recursos estadístics i de probabilitat</dc:subject>
  <dc:creator>Pep Bujosa</dc:creator>
  <cp:keywords/>
  <dc:description/>
  <cp:lastModifiedBy>Pep Bujosa</cp:lastModifiedBy>
  <cp:lastPrinted>1999-02-07T10:26:36Z</cp:lastPrinted>
  <dcterms:created xsi:type="dcterms:W3CDTF">1999-02-04T18:26:44Z</dcterms:created>
  <dcterms:modified xsi:type="dcterms:W3CDTF">2005-01-11T19:09:48Z</dcterms:modified>
  <cp:category/>
  <cp:version/>
  <cp:contentType/>
  <cp:contentStatus/>
</cp:coreProperties>
</file>