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ONCE" sheetId="1" r:id="rId1"/>
    <sheet name="Loteria Nacional" sheetId="2" r:id="rId2"/>
    <sheet name="Loteria Nacional NADAL" sheetId="3" r:id="rId3"/>
  </sheets>
  <definedNames/>
  <calcPr fullCalcOnLoad="1"/>
</workbook>
</file>

<file path=xl/sharedStrings.xml><?xml version="1.0" encoding="utf-8"?>
<sst xmlns="http://schemas.openxmlformats.org/spreadsheetml/2006/main" count="170" uniqueCount="82">
  <si>
    <t>ONCE</t>
  </si>
  <si>
    <t>Precio</t>
  </si>
  <si>
    <t>Premis</t>
  </si>
  <si>
    <r>
      <t xml:space="preserve">50 premios de </t>
    </r>
    <r>
      <rPr>
        <b/>
        <sz val="10"/>
        <rFont val="Arial"/>
        <family val="0"/>
      </rPr>
      <t xml:space="preserve">35.000 </t>
    </r>
    <r>
      <rPr>
        <sz val="10"/>
        <rFont val="Arial"/>
        <family val="0"/>
      </rPr>
      <t>a las cinco cifras.</t>
    </r>
  </si>
  <si>
    <r>
      <t xml:space="preserve">50 premios de </t>
    </r>
    <r>
      <rPr>
        <b/>
        <sz val="10"/>
        <rFont val="Arial"/>
        <family val="0"/>
      </rPr>
      <t xml:space="preserve">500 </t>
    </r>
    <r>
      <rPr>
        <sz val="10"/>
        <rFont val="Arial"/>
        <family val="0"/>
      </rPr>
      <t>al número completo, anterior al número premiado.</t>
    </r>
  </si>
  <si>
    <r>
      <t xml:space="preserve">50 premios de </t>
    </r>
    <r>
      <rPr>
        <b/>
        <sz val="10"/>
        <rFont val="Arial"/>
        <family val="0"/>
      </rPr>
      <t xml:space="preserve">500 </t>
    </r>
    <r>
      <rPr>
        <sz val="10"/>
        <rFont val="Arial"/>
        <family val="0"/>
      </rPr>
      <t>al número completo, posterior al número premiado</t>
    </r>
  </si>
  <si>
    <r>
      <t xml:space="preserve">450 premios de </t>
    </r>
    <r>
      <rPr>
        <b/>
        <sz val="10"/>
        <rFont val="Arial"/>
        <family val="0"/>
      </rPr>
      <t xml:space="preserve">200 </t>
    </r>
    <r>
      <rPr>
        <sz val="10"/>
        <rFont val="Arial"/>
        <family val="0"/>
      </rPr>
      <t>a las cuatro últimas cifras.</t>
    </r>
  </si>
  <si>
    <r>
      <t xml:space="preserve">4.500 premios de </t>
    </r>
    <r>
      <rPr>
        <b/>
        <sz val="10"/>
        <rFont val="Arial"/>
        <family val="0"/>
      </rPr>
      <t xml:space="preserve">20 </t>
    </r>
    <r>
      <rPr>
        <sz val="10"/>
        <rFont val="Arial"/>
        <family val="0"/>
      </rPr>
      <t>a las tres últimas cifras.</t>
    </r>
  </si>
  <si>
    <r>
      <t xml:space="preserve">45.000 premios de </t>
    </r>
    <r>
      <rPr>
        <b/>
        <sz val="10"/>
        <rFont val="Arial"/>
        <family val="0"/>
      </rPr>
      <t xml:space="preserve">6 </t>
    </r>
    <r>
      <rPr>
        <sz val="10"/>
        <rFont val="Arial"/>
        <family val="0"/>
      </rPr>
      <t>a las dos últimas cifras.</t>
    </r>
  </si>
  <si>
    <r>
      <t xml:space="preserve">450.000 premios de </t>
    </r>
    <r>
      <rPr>
        <b/>
        <sz val="10"/>
        <rFont val="Arial"/>
        <family val="0"/>
      </rPr>
      <t xml:space="preserve">1,5 </t>
    </r>
    <r>
      <rPr>
        <sz val="10"/>
        <rFont val="Arial"/>
        <family val="0"/>
      </rPr>
      <t>a la unidad.</t>
    </r>
  </si>
  <si>
    <t>Xi premi</t>
  </si>
  <si>
    <t>Pi (probabilitat)</t>
  </si>
  <si>
    <t>de cupons</t>
  </si>
  <si>
    <t>Xi·Pi</t>
  </si>
  <si>
    <t>Xi^2</t>
  </si>
  <si>
    <t>Xi^2·Pi</t>
  </si>
  <si>
    <t>Sumes</t>
  </si>
  <si>
    <t>Total</t>
  </si>
  <si>
    <t>cupons amb premi</t>
  </si>
  <si>
    <t xml:space="preserve">dels quals </t>
  </si>
  <si>
    <t xml:space="preserve">tenen premi i </t>
  </si>
  <si>
    <t>no tenen premi</t>
  </si>
  <si>
    <t>La variància =</t>
  </si>
  <si>
    <t>^2</t>
  </si>
  <si>
    <t xml:space="preserve">menys </t>
  </si>
  <si>
    <t>^2 =</t>
  </si>
  <si>
    <t xml:space="preserve">Així doncs </t>
  </si>
  <si>
    <t>la mitjana = ESPERANÇA MATEMÀTICA d'aquest joc és:</t>
  </si>
  <si>
    <t>i la desviació tipus és l'arrel quadrada de la variància</t>
  </si>
  <si>
    <t xml:space="preserve">és a dir </t>
  </si>
  <si>
    <t>Premios</t>
  </si>
  <si>
    <t>premio de 6.000.000  a las cinco cifras y serie.</t>
  </si>
  <si>
    <t>premios de 35.000 a las cinco cifras.</t>
  </si>
  <si>
    <t>premios de 600 a las cuatro últimas cifras.</t>
  </si>
  <si>
    <t>premios de 6 a las dos últimas cifras.</t>
  </si>
  <si>
    <t>premios de 60 a las tres últimas cifras.</t>
  </si>
  <si>
    <t>premios de 2,5 a la última cifra.</t>
  </si>
  <si>
    <t>Loteria nacional</t>
  </si>
  <si>
    <t>Preu de cada dècim</t>
  </si>
  <si>
    <t>dècims de cada número, és a dir</t>
  </si>
  <si>
    <t>Premis de</t>
  </si>
  <si>
    <t>de dècims</t>
  </si>
  <si>
    <t>al anterior i posterior al 2n premi</t>
  </si>
  <si>
    <t>al anterior i posterior al 1r premi</t>
  </si>
  <si>
    <t>a les centenes del 1r i 2n premi</t>
  </si>
  <si>
    <t>a les tres xifres finals del 1r premi</t>
  </si>
  <si>
    <t>a les dos xifres finals del 1r premi</t>
  </si>
  <si>
    <t>(1r premi)</t>
  </si>
  <si>
    <t>(2n premi)</t>
  </si>
  <si>
    <t>trecers premis</t>
  </si>
  <si>
    <t>quarts premis</t>
  </si>
  <si>
    <t>cinquès premis</t>
  </si>
  <si>
    <t>Reintegraments = última xifra del 1r premi</t>
  </si>
  <si>
    <t>Reintegraments 1a extracció especial</t>
  </si>
  <si>
    <t>Reintegraments 2a extracció especial</t>
  </si>
  <si>
    <t>dècims amb premis i per tant sense premi:</t>
  </si>
  <si>
    <t>SUMA</t>
  </si>
  <si>
    <t xml:space="preserve">Així doncs en total es fan </t>
  </si>
  <si>
    <t>Premi especial</t>
  </si>
  <si>
    <t>per a un dècim concret del 1r premi (+ Sèrie i Fracció) se li suma el 1r premi</t>
  </si>
  <si>
    <t>TOTAL PREMIS</t>
  </si>
  <si>
    <t>Suma</t>
  </si>
  <si>
    <r>
      <t>CUPONAZO  Sorteo:</t>
    </r>
    <r>
      <rPr>
        <sz val="20"/>
        <rFont val="Arial"/>
        <family val="2"/>
      </rPr>
      <t xml:space="preserve"> </t>
    </r>
    <r>
      <rPr>
        <i/>
        <sz val="20"/>
        <rFont val="Arial"/>
        <family val="2"/>
      </rPr>
      <t>viernes.</t>
    </r>
  </si>
  <si>
    <t>LLISTAT DE PREMIS</t>
  </si>
  <si>
    <t>Total € en premis</t>
  </si>
  <si>
    <t>TOTAL EN PREMIS</t>
  </si>
  <si>
    <t>3r premi</t>
  </si>
  <si>
    <t>al anterior i posterior al 3r premi</t>
  </si>
  <si>
    <t>a les dos xifres finals del 1r premi, 2n i 3r premi</t>
  </si>
  <si>
    <t>Diuen que es fan 185 sèries de 85,000 números cadascuna. Cada sèrie està formada per 10 dècims</t>
  </si>
  <si>
    <t>Diuen que es fan 10 sèries de 100,000 números cadascunA. Cada sèrie està formada per 10 dècims</t>
  </si>
  <si>
    <t>1r premi</t>
  </si>
  <si>
    <t>2n premi</t>
  </si>
  <si>
    <t>sisès premis</t>
  </si>
  <si>
    <t>a les centenes del 1r, 2n, 3r premi i els 2 4ts premis</t>
  </si>
  <si>
    <t xml:space="preserve">així doncs el premi mitjà </t>
  </si>
  <si>
    <t xml:space="preserve">Pel que diuen fan 50 series diferents de cada número és a dir un total de </t>
  </si>
  <si>
    <t xml:space="preserve">Pel que diuen fan 120  </t>
  </si>
  <si>
    <t>ç</t>
  </si>
  <si>
    <t>sèries diferents de cada número és a dir un total de</t>
  </si>
  <si>
    <r>
      <t>44</t>
    </r>
    <r>
      <rPr>
        <b/>
        <sz val="10"/>
        <rFont val="Arial"/>
        <family val="2"/>
      </rPr>
      <t>9</t>
    </r>
    <r>
      <rPr>
        <sz val="10"/>
        <rFont val="Arial"/>
        <family val="0"/>
      </rPr>
      <t xml:space="preserve">.900 premios de </t>
    </r>
    <r>
      <rPr>
        <b/>
        <sz val="10"/>
        <rFont val="Arial"/>
        <family val="0"/>
      </rPr>
      <t xml:space="preserve">1,5 </t>
    </r>
    <r>
      <rPr>
        <sz val="10"/>
        <rFont val="Arial"/>
        <family val="0"/>
      </rPr>
      <t>a la decena de millar.</t>
    </r>
  </si>
  <si>
    <r>
      <t>CUPÓN DIARIO Sorteo:</t>
    </r>
    <r>
      <rPr>
        <sz val="20"/>
        <rFont val="Arial"/>
        <family val="2"/>
      </rPr>
      <t xml:space="preserve"> </t>
    </r>
    <r>
      <rPr>
        <i/>
        <sz val="20"/>
        <rFont val="Arial"/>
        <family val="2"/>
      </rPr>
      <t>de lunes a jueves</t>
    </r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</si>
</sst>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_-* #,##0.0\ _€_-;\-* #,##0.0\ _€_-;_-* &quot;-&quot;??\ _€_-;_-@_-"/>
    <numFmt numFmtId="168" formatCode="_-* #,##0\ _€_-;\-* #,##0\ _€_-;_-* &quot;-&quot;??\ _€_-;_-@_-"/>
    <numFmt numFmtId="169" formatCode="_-* #,##0.000\ _€_-;\-* #,##0.000\ _€_-;_-* &quot;-&quot;??\ _€_-;_-@_-"/>
    <numFmt numFmtId="170" formatCode="_-* #,##0.0000\ _€_-;\-* #,##0.0000\ _€_-;_-* &quot;-&quot;??\ _€_-;_-@_-"/>
    <numFmt numFmtId="171" formatCode="_-* #,##0.00000\ _€_-;\-* #,##0.00000\ _€_-;_-* &quot;-&quot;??\ _€_-;_-@_-"/>
    <numFmt numFmtId="172" formatCode="0.000"/>
    <numFmt numFmtId="173" formatCode="0.0000"/>
    <numFmt numFmtId="174" formatCode="0.00000"/>
    <numFmt numFmtId="175" formatCode="0.0"/>
    <numFmt numFmtId="176" formatCode="_-* #,##0.000\ &quot;€&quot;_-;\-* #,##0.000\ &quot;€&quot;_-;_-* &quot;-&quot;??\ &quot;€&quot;_-;_-@_-"/>
    <numFmt numFmtId="177" formatCode="_-* #,##0.0000\ &quot;€&quot;_-;\-* #,##0.0000\ &quot;€&quot;_-;_-* &quot;-&quot;??\ &quot;€&quot;_-;_-@_-"/>
    <numFmt numFmtId="178" formatCode="_-* #,##0.00000\ &quot;€&quot;_-;\-* #,##0.00000\ &quot;€&quot;_-;_-* &quot;-&quot;??\ &quot;€&quot;_-;_-@_-"/>
    <numFmt numFmtId="179" formatCode="0.000000"/>
    <numFmt numFmtId="180" formatCode="0.0000000"/>
    <numFmt numFmtId="181" formatCode="0.00000000"/>
    <numFmt numFmtId="182" formatCode="0.000000000"/>
    <numFmt numFmtId="183" formatCode="_-* #,##0.0\ &quot;€&quot;_-;\-* #,##0.0\ &quot;€&quot;_-;_-* &quot;-&quot;??\ &quot;€&quot;_-;_-@_-"/>
    <numFmt numFmtId="184" formatCode="_-* #,##0\ &quot;€&quot;_-;\-* #,##0\ &quot;€&quot;_-;_-* &quot;-&quot;??\ &quot;€&quot;_-;_-@_-"/>
    <numFmt numFmtId="185" formatCode="_-* #,##0.000000000\ _€_-;\-* #,##0.000000000\ _€_-;_-* &quot;-&quot;?????????\ _€_-;_-@_-"/>
    <numFmt numFmtId="186" formatCode="_-* #,##0.000000000\ &quot;€&quot;_-;\-* #,##0.000000000\ &quot;€&quot;_-;_-* &quot;-&quot;?????????\ &quot;€&quot;_-;_-@_-"/>
    <numFmt numFmtId="187" formatCode="#,##0_ ;\-#,##0\ "/>
    <numFmt numFmtId="188" formatCode="#,##0.00000"/>
    <numFmt numFmtId="189" formatCode="0.0000000000"/>
    <numFmt numFmtId="190" formatCode="0.00000000000"/>
    <numFmt numFmtId="191" formatCode="_-* #,##0.00000000000\ _€_-;\-* #,##0.00000000000\ _€_-;_-* &quot;-&quot;???????????\ _€_-;_-@_-"/>
    <numFmt numFmtId="192" formatCode="#,##0.0"/>
    <numFmt numFmtId="193" formatCode="#,##0.000"/>
    <numFmt numFmtId="194" formatCode="#,##0.0000"/>
    <numFmt numFmtId="195" formatCode="#,##0.000000"/>
    <numFmt numFmtId="196" formatCode="#,##0.0000000"/>
    <numFmt numFmtId="197" formatCode="#,##0.00000000"/>
    <numFmt numFmtId="198" formatCode="#,##0.000000000"/>
    <numFmt numFmtId="199" formatCode="#,##0.0_ ;\-#,##0.0\ "/>
    <numFmt numFmtId="200" formatCode="#,##0.00_ ;\-#,##0.00\ "/>
    <numFmt numFmtId="201" formatCode="#,##0.000_ ;\-#,##0.000\ "/>
    <numFmt numFmtId="202" formatCode="#,##0.0000_ ;\-#,##0.0000\ "/>
    <numFmt numFmtId="203" formatCode="_-* #,##0.000000\ &quot;€&quot;_-;\-* #,##0.000000\ &quot;€&quot;_-;_-* &quot;-&quot;??\ &quot;€&quot;_-;_-@_-"/>
    <numFmt numFmtId="204" formatCode="_-* #,##0.0000000\ &quot;€&quot;_-;\-* #,##0.0000000\ &quot;€&quot;_-;_-* &quot;-&quot;??\ &quot;€&quot;_-;_-@_-"/>
  </numFmts>
  <fonts count="7">
    <font>
      <sz val="10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2"/>
    </font>
    <font>
      <sz val="20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i/>
      <sz val="2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168" fontId="0" fillId="0" borderId="0" xfId="16" applyNumberFormat="1" applyAlignment="1">
      <alignment/>
    </xf>
    <xf numFmtId="168" fontId="0" fillId="0" borderId="0" xfId="0" applyNumberFormat="1" applyAlignment="1">
      <alignment/>
    </xf>
    <xf numFmtId="44" fontId="0" fillId="0" borderId="0" xfId="0" applyNumberFormat="1" applyAlignment="1">
      <alignment/>
    </xf>
    <xf numFmtId="17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44" fontId="0" fillId="0" borderId="1" xfId="15" applyBorder="1" applyAlignment="1">
      <alignment/>
    </xf>
    <xf numFmtId="174" fontId="0" fillId="0" borderId="1" xfId="0" applyNumberFormat="1" applyBorder="1" applyAlignment="1">
      <alignment/>
    </xf>
    <xf numFmtId="44" fontId="0" fillId="0" borderId="1" xfId="0" applyNumberFormat="1" applyBorder="1" applyAlignment="1">
      <alignment/>
    </xf>
    <xf numFmtId="44" fontId="0" fillId="0" borderId="1" xfId="15" applyFont="1" applyBorder="1" applyAlignment="1">
      <alignment/>
    </xf>
    <xf numFmtId="0" fontId="0" fillId="0" borderId="1" xfId="0" applyBorder="1" applyAlignment="1">
      <alignment/>
    </xf>
    <xf numFmtId="174" fontId="0" fillId="0" borderId="1" xfId="0" applyNumberFormat="1" applyBorder="1" applyAlignment="1">
      <alignment horizontal="right"/>
    </xf>
    <xf numFmtId="44" fontId="1" fillId="0" borderId="0" xfId="15" applyFont="1" applyAlignment="1">
      <alignment/>
    </xf>
    <xf numFmtId="178" fontId="2" fillId="0" borderId="0" xfId="15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68" fontId="2" fillId="0" borderId="0" xfId="0" applyNumberFormat="1" applyFont="1" applyAlignment="1">
      <alignment/>
    </xf>
    <xf numFmtId="43" fontId="2" fillId="0" borderId="0" xfId="16" applyFont="1" applyAlignment="1">
      <alignment/>
    </xf>
    <xf numFmtId="44" fontId="2" fillId="0" borderId="0" xfId="0" applyNumberFormat="1" applyFont="1" applyAlignment="1">
      <alignment/>
    </xf>
    <xf numFmtId="168" fontId="0" fillId="0" borderId="0" xfId="16" applyNumberFormat="1" applyFont="1" applyAlignment="1">
      <alignment/>
    </xf>
    <xf numFmtId="182" fontId="0" fillId="0" borderId="1" xfId="0" applyNumberFormat="1" applyBorder="1" applyAlignment="1">
      <alignment/>
    </xf>
    <xf numFmtId="0" fontId="3" fillId="0" borderId="0" xfId="0" applyFont="1" applyAlignment="1">
      <alignment/>
    </xf>
    <xf numFmtId="184" fontId="0" fillId="0" borderId="0" xfId="15" applyNumberFormat="1" applyAlignment="1">
      <alignment/>
    </xf>
    <xf numFmtId="184" fontId="0" fillId="0" borderId="0" xfId="15" applyNumberFormat="1" applyFont="1" applyAlignment="1">
      <alignment/>
    </xf>
    <xf numFmtId="168" fontId="1" fillId="0" borderId="0" xfId="0" applyNumberFormat="1" applyFont="1" applyAlignment="1">
      <alignment/>
    </xf>
    <xf numFmtId="184" fontId="0" fillId="0" borderId="1" xfId="15" applyNumberFormat="1" applyBorder="1" applyAlignment="1">
      <alignment/>
    </xf>
    <xf numFmtId="187" fontId="0" fillId="0" borderId="1" xfId="15" applyNumberFormat="1" applyBorder="1" applyAlignment="1">
      <alignment/>
    </xf>
    <xf numFmtId="3" fontId="0" fillId="0" borderId="0" xfId="16" applyNumberFormat="1" applyAlignment="1">
      <alignment/>
    </xf>
    <xf numFmtId="3" fontId="0" fillId="0" borderId="1" xfId="16" applyNumberFormat="1" applyBorder="1" applyAlignment="1">
      <alignment/>
    </xf>
    <xf numFmtId="3" fontId="0" fillId="0" borderId="0" xfId="0" applyNumberFormat="1" applyAlignment="1">
      <alignment/>
    </xf>
    <xf numFmtId="184" fontId="1" fillId="0" borderId="0" xfId="15" applyNumberFormat="1" applyFont="1" applyAlignment="1">
      <alignment/>
    </xf>
    <xf numFmtId="184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184" fontId="1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3" fontId="1" fillId="0" borderId="0" xfId="16" applyNumberFormat="1" applyFont="1" applyAlignment="1">
      <alignment/>
    </xf>
    <xf numFmtId="168" fontId="0" fillId="0" borderId="0" xfId="16" applyNumberFormat="1" applyAlignment="1">
      <alignment/>
    </xf>
    <xf numFmtId="184" fontId="0" fillId="0" borderId="0" xfId="15" applyNumberFormat="1" applyAlignment="1">
      <alignment/>
    </xf>
    <xf numFmtId="184" fontId="0" fillId="0" borderId="0" xfId="15" applyNumberFormat="1" applyFont="1" applyAlignment="1">
      <alignment/>
    </xf>
    <xf numFmtId="3" fontId="0" fillId="0" borderId="0" xfId="16" applyNumberFormat="1" applyAlignment="1">
      <alignment/>
    </xf>
    <xf numFmtId="184" fontId="0" fillId="0" borderId="1" xfId="15" applyNumberFormat="1" applyBorder="1" applyAlignment="1">
      <alignment/>
    </xf>
    <xf numFmtId="187" fontId="0" fillId="0" borderId="1" xfId="15" applyNumberFormat="1" applyBorder="1" applyAlignment="1">
      <alignment/>
    </xf>
    <xf numFmtId="44" fontId="0" fillId="0" borderId="1" xfId="15" applyFont="1" applyBorder="1" applyAlignment="1">
      <alignment/>
    </xf>
    <xf numFmtId="3" fontId="1" fillId="0" borderId="0" xfId="0" applyNumberFormat="1" applyFont="1" applyAlignment="1">
      <alignment/>
    </xf>
    <xf numFmtId="190" fontId="0" fillId="0" borderId="1" xfId="0" applyNumberFormat="1" applyBorder="1" applyAlignment="1">
      <alignment/>
    </xf>
    <xf numFmtId="181" fontId="0" fillId="0" borderId="1" xfId="0" applyNumberFormat="1" applyBorder="1" applyAlignment="1">
      <alignment/>
    </xf>
    <xf numFmtId="196" fontId="0" fillId="0" borderId="1" xfId="16" applyNumberFormat="1" applyBorder="1" applyAlignment="1">
      <alignment/>
    </xf>
    <xf numFmtId="3" fontId="0" fillId="0" borderId="1" xfId="0" applyNumberFormat="1" applyBorder="1" applyAlignment="1">
      <alignment/>
    </xf>
    <xf numFmtId="196" fontId="0" fillId="0" borderId="1" xfId="0" applyNumberFormat="1" applyBorder="1" applyAlignment="1">
      <alignment/>
    </xf>
    <xf numFmtId="4" fontId="2" fillId="0" borderId="0" xfId="0" applyNumberFormat="1" applyFont="1" applyAlignment="1">
      <alignment/>
    </xf>
    <xf numFmtId="178" fontId="2" fillId="0" borderId="0" xfId="15" applyNumberFormat="1" applyFont="1" applyAlignment="1">
      <alignment horizontal="left" indent="1"/>
    </xf>
    <xf numFmtId="178" fontId="0" fillId="0" borderId="0" xfId="0" applyNumberFormat="1" applyAlignment="1">
      <alignment/>
    </xf>
    <xf numFmtId="44" fontId="5" fillId="0" borderId="0" xfId="15" applyFont="1" applyAlignment="1">
      <alignment/>
    </xf>
    <xf numFmtId="0" fontId="5" fillId="0" borderId="0" xfId="0" applyFont="1" applyAlignment="1">
      <alignment horizontal="right"/>
    </xf>
  </cellXfs>
  <cellStyles count="7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0</xdr:rowOff>
    </xdr:from>
    <xdr:to>
      <xdr:col>1</xdr:col>
      <xdr:colOff>885825</xdr:colOff>
      <xdr:row>9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23900"/>
          <a:ext cx="1905000" cy="10953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47625</xdr:rowOff>
    </xdr:from>
    <xdr:to>
      <xdr:col>1</xdr:col>
      <xdr:colOff>904875</xdr:colOff>
      <xdr:row>39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800725"/>
          <a:ext cx="1924050" cy="10096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workbookViewId="0" topLeftCell="A1">
      <selection activeCell="A3" sqref="A3"/>
    </sheetView>
  </sheetViews>
  <sheetFormatPr defaultColWidth="11.421875" defaultRowHeight="12.75"/>
  <cols>
    <col min="1" max="1" width="15.28125" style="0" customWidth="1"/>
    <col min="2" max="2" width="14.8515625" style="0" customWidth="1"/>
    <col min="3" max="3" width="14.421875" style="0" bestFit="1" customWidth="1"/>
    <col min="4" max="4" width="22.8515625" style="0" bestFit="1" customWidth="1"/>
    <col min="5" max="5" width="14.8515625" style="0" bestFit="1" customWidth="1"/>
    <col min="6" max="6" width="13.00390625" style="0" customWidth="1"/>
    <col min="7" max="7" width="24.00390625" style="0" customWidth="1"/>
    <col min="8" max="8" width="14.421875" style="0" bestFit="1" customWidth="1"/>
  </cols>
  <sheetData>
    <row r="1" ht="18">
      <c r="A1" s="35" t="s">
        <v>0</v>
      </c>
    </row>
    <row r="2" spans="1:7" s="22" customFormat="1" ht="26.25">
      <c r="A2" s="36" t="s">
        <v>81</v>
      </c>
      <c r="F2" s="36" t="s">
        <v>1</v>
      </c>
      <c r="G2" s="54">
        <v>1.5</v>
      </c>
    </row>
    <row r="3" spans="4:8" ht="12.75">
      <c r="D3" s="16" t="s">
        <v>2</v>
      </c>
      <c r="E3" s="16"/>
      <c r="F3" s="16"/>
      <c r="G3" s="16"/>
      <c r="H3" s="16" t="s">
        <v>60</v>
      </c>
    </row>
    <row r="4" spans="3:10" ht="12.75">
      <c r="C4" s="20">
        <v>50</v>
      </c>
      <c r="D4" t="s">
        <v>3</v>
      </c>
      <c r="H4" s="32">
        <f>C4*A18</f>
        <v>1750000</v>
      </c>
      <c r="J4" s="2"/>
    </row>
    <row r="5" spans="3:8" ht="12.75">
      <c r="C5" s="1">
        <v>50</v>
      </c>
      <c r="D5" t="s">
        <v>4</v>
      </c>
      <c r="H5" s="32">
        <f aca="true" t="shared" si="0" ref="H5:H11">C5*A19</f>
        <v>25000</v>
      </c>
    </row>
    <row r="6" spans="3:8" ht="12.75">
      <c r="C6" s="1">
        <v>50</v>
      </c>
      <c r="D6" t="s">
        <v>5</v>
      </c>
      <c r="H6" s="32">
        <f t="shared" si="0"/>
        <v>25000</v>
      </c>
    </row>
    <row r="7" spans="3:8" ht="12.75">
      <c r="C7" s="1">
        <v>450</v>
      </c>
      <c r="D7" t="s">
        <v>6</v>
      </c>
      <c r="H7" s="32">
        <f t="shared" si="0"/>
        <v>90000</v>
      </c>
    </row>
    <row r="8" spans="3:8" ht="12.75">
      <c r="C8" s="1">
        <v>4500</v>
      </c>
      <c r="D8" t="s">
        <v>7</v>
      </c>
      <c r="H8" s="32">
        <f t="shared" si="0"/>
        <v>90000</v>
      </c>
    </row>
    <row r="9" spans="3:8" ht="12.75">
      <c r="C9" s="1">
        <v>45000</v>
      </c>
      <c r="D9" t="s">
        <v>8</v>
      </c>
      <c r="H9" s="32">
        <f t="shared" si="0"/>
        <v>270000</v>
      </c>
    </row>
    <row r="10" spans="3:8" ht="12.75">
      <c r="C10" s="1">
        <v>449900</v>
      </c>
      <c r="D10" t="s">
        <v>80</v>
      </c>
      <c r="H10" s="32">
        <f>C10*A24</f>
        <v>674850</v>
      </c>
    </row>
    <row r="11" spans="3:8" ht="12.75">
      <c r="C11" s="1">
        <v>450000</v>
      </c>
      <c r="D11" t="s">
        <v>9</v>
      </c>
      <c r="H11" s="32">
        <f t="shared" si="0"/>
        <v>675000</v>
      </c>
    </row>
    <row r="12" spans="2:8" ht="12.75">
      <c r="B12" t="s">
        <v>17</v>
      </c>
      <c r="C12" s="1">
        <f>SUM(C4:C11)</f>
        <v>950000</v>
      </c>
      <c r="D12" t="s">
        <v>18</v>
      </c>
      <c r="G12" s="33" t="s">
        <v>61</v>
      </c>
      <c r="H12" s="34">
        <f>SUM(H4:H11)</f>
        <v>3599850</v>
      </c>
    </row>
    <row r="14" spans="1:8" ht="12.75">
      <c r="A14" t="s">
        <v>76</v>
      </c>
      <c r="E14" s="1">
        <f>50*100000</f>
        <v>5000000</v>
      </c>
      <c r="F14" t="s">
        <v>12</v>
      </c>
      <c r="G14" s="15" t="s">
        <v>75</v>
      </c>
      <c r="H14" s="14">
        <f>H12/E14</f>
        <v>0.71997</v>
      </c>
    </row>
    <row r="15" spans="2:7" ht="12.75">
      <c r="B15" t="s">
        <v>19</v>
      </c>
      <c r="C15" s="2">
        <f>C12</f>
        <v>950000</v>
      </c>
      <c r="D15" t="s">
        <v>20</v>
      </c>
      <c r="E15" s="2">
        <f>E14-C15</f>
        <v>4050000</v>
      </c>
      <c r="F15" t="s">
        <v>21</v>
      </c>
      <c r="G15" s="1"/>
    </row>
    <row r="16" spans="3:7" ht="12.75">
      <c r="C16" s="5"/>
      <c r="D16" s="5"/>
      <c r="E16" s="5"/>
      <c r="G16" s="1"/>
    </row>
    <row r="17" spans="1:5" ht="12.75">
      <c r="A17" s="6" t="s">
        <v>10</v>
      </c>
      <c r="B17" s="6" t="s">
        <v>11</v>
      </c>
      <c r="C17" s="6" t="s">
        <v>13</v>
      </c>
      <c r="D17" s="6" t="s">
        <v>14</v>
      </c>
      <c r="E17" s="6" t="s">
        <v>15</v>
      </c>
    </row>
    <row r="18" spans="1:5" ht="12.75">
      <c r="A18" s="7">
        <v>35000</v>
      </c>
      <c r="B18" s="8">
        <f>C4/$E$14</f>
        <v>1E-05</v>
      </c>
      <c r="C18" s="8">
        <f>A18*B18</f>
        <v>0.35000000000000003</v>
      </c>
      <c r="D18" s="9">
        <f>A18^2</f>
        <v>1225000000</v>
      </c>
      <c r="E18" s="8">
        <f>D18*B18</f>
        <v>12250.000000000002</v>
      </c>
    </row>
    <row r="19" spans="1:5" ht="12.75">
      <c r="A19" s="7">
        <v>500</v>
      </c>
      <c r="B19" s="8">
        <f>C5/$E$14</f>
        <v>1E-05</v>
      </c>
      <c r="C19" s="8">
        <f aca="true" t="shared" si="1" ref="C19:C26">A19*B19</f>
        <v>0.005</v>
      </c>
      <c r="D19" s="9">
        <f aca="true" t="shared" si="2" ref="D19:D26">A19^2</f>
        <v>250000</v>
      </c>
      <c r="E19" s="8">
        <f aca="true" t="shared" si="3" ref="E19:E26">D19*B19</f>
        <v>2.5</v>
      </c>
    </row>
    <row r="20" spans="1:5" ht="12.75">
      <c r="A20" s="7">
        <v>500</v>
      </c>
      <c r="B20" s="8">
        <f>C6/$E$14</f>
        <v>1E-05</v>
      </c>
      <c r="C20" s="8">
        <f t="shared" si="1"/>
        <v>0.005</v>
      </c>
      <c r="D20" s="9">
        <f t="shared" si="2"/>
        <v>250000</v>
      </c>
      <c r="E20" s="8">
        <f t="shared" si="3"/>
        <v>2.5</v>
      </c>
    </row>
    <row r="21" spans="1:5" ht="12.75">
      <c r="A21" s="7">
        <v>200</v>
      </c>
      <c r="B21" s="8">
        <f>C7/$E$14</f>
        <v>9E-05</v>
      </c>
      <c r="C21" s="8">
        <f t="shared" si="1"/>
        <v>0.018000000000000002</v>
      </c>
      <c r="D21" s="9">
        <f t="shared" si="2"/>
        <v>40000</v>
      </c>
      <c r="E21" s="8">
        <f t="shared" si="3"/>
        <v>3.6</v>
      </c>
    </row>
    <row r="22" spans="1:5" ht="12.75">
      <c r="A22" s="7">
        <v>20</v>
      </c>
      <c r="B22" s="8">
        <f>C8/$E$14</f>
        <v>0.0009</v>
      </c>
      <c r="C22" s="8">
        <f t="shared" si="1"/>
        <v>0.018</v>
      </c>
      <c r="D22" s="9">
        <f t="shared" si="2"/>
        <v>400</v>
      </c>
      <c r="E22" s="8">
        <f t="shared" si="3"/>
        <v>0.36</v>
      </c>
    </row>
    <row r="23" spans="1:7" ht="12.75">
      <c r="A23" s="7">
        <v>6</v>
      </c>
      <c r="B23" s="8">
        <f>C9/$E$14</f>
        <v>0.009</v>
      </c>
      <c r="C23" s="8">
        <f t="shared" si="1"/>
        <v>0.05399999999999999</v>
      </c>
      <c r="D23" s="9">
        <f t="shared" si="2"/>
        <v>36</v>
      </c>
      <c r="E23" s="8">
        <f t="shared" si="3"/>
        <v>0.32399999999999995</v>
      </c>
      <c r="G23" s="3"/>
    </row>
    <row r="24" spans="1:5" ht="12.75">
      <c r="A24" s="7">
        <v>1.5</v>
      </c>
      <c r="B24" s="8">
        <f>C10/$E$14</f>
        <v>0.08998</v>
      </c>
      <c r="C24" s="8">
        <f t="shared" si="1"/>
        <v>0.13497</v>
      </c>
      <c r="D24" s="9">
        <f t="shared" si="2"/>
        <v>2.25</v>
      </c>
      <c r="E24" s="8">
        <f t="shared" si="3"/>
        <v>0.202455</v>
      </c>
    </row>
    <row r="25" spans="1:8" ht="12.75">
      <c r="A25" s="7">
        <v>1.5</v>
      </c>
      <c r="B25" s="8">
        <f>C11/$E$14</f>
        <v>0.09</v>
      </c>
      <c r="C25" s="8">
        <f t="shared" si="1"/>
        <v>0.135</v>
      </c>
      <c r="D25" s="9">
        <f t="shared" si="2"/>
        <v>2.25</v>
      </c>
      <c r="E25" s="8">
        <f t="shared" si="3"/>
        <v>0.20249999999999999</v>
      </c>
      <c r="H25" s="53"/>
    </row>
    <row r="26" spans="1:5" ht="12.75">
      <c r="A26" s="10">
        <v>0</v>
      </c>
      <c r="B26" s="8">
        <f>E15/E14</f>
        <v>0.81</v>
      </c>
      <c r="C26" s="8">
        <f t="shared" si="1"/>
        <v>0</v>
      </c>
      <c r="D26" s="9">
        <f t="shared" si="2"/>
        <v>0</v>
      </c>
      <c r="E26" s="8">
        <f t="shared" si="3"/>
        <v>0</v>
      </c>
    </row>
    <row r="27" spans="1:5" ht="12.75">
      <c r="A27" s="11" t="s">
        <v>16</v>
      </c>
      <c r="B27" s="8">
        <f>SUM(B18:B26)</f>
        <v>1</v>
      </c>
      <c r="C27" s="8">
        <f>SUM(C18:C26)</f>
        <v>0.7199700000000001</v>
      </c>
      <c r="D27" s="8"/>
      <c r="E27" s="12">
        <f>SUM(E18:E26)</f>
        <v>12259.688955000003</v>
      </c>
    </row>
    <row r="29" spans="1:8" ht="12.75">
      <c r="A29" t="s">
        <v>26</v>
      </c>
      <c r="C29" s="15" t="s">
        <v>27</v>
      </c>
      <c r="D29" s="15"/>
      <c r="E29" s="15"/>
      <c r="F29" s="14">
        <f>C27</f>
        <v>0.7199700000000001</v>
      </c>
      <c r="G29" s="15" t="s">
        <v>29</v>
      </c>
      <c r="H29" s="19">
        <f>F29</f>
        <v>0.7199700000000001</v>
      </c>
    </row>
    <row r="30" spans="1:7" ht="12.75">
      <c r="A30" s="16" t="s">
        <v>22</v>
      </c>
      <c r="B30" s="4">
        <f>E27</f>
        <v>12259.688955000003</v>
      </c>
      <c r="C30" t="s">
        <v>23</v>
      </c>
      <c r="D30" t="s">
        <v>24</v>
      </c>
      <c r="E30" s="4">
        <f>F29</f>
        <v>0.7199700000000001</v>
      </c>
      <c r="F30" t="s">
        <v>25</v>
      </c>
      <c r="G30" s="17">
        <f>E27^2-C27^2</f>
        <v>150299972.75499228</v>
      </c>
    </row>
    <row r="31" spans="1:5" ht="12.75">
      <c r="A31" s="15" t="s">
        <v>28</v>
      </c>
      <c r="E31" s="18">
        <f>SQRT(G30)</f>
        <v>12259.688933859305</v>
      </c>
    </row>
    <row r="33" spans="1:7" ht="26.25">
      <c r="A33" s="36" t="s">
        <v>62</v>
      </c>
      <c r="F33" s="55" t="s">
        <v>1</v>
      </c>
      <c r="G33" s="54">
        <v>2.5</v>
      </c>
    </row>
    <row r="35" spans="4:8" ht="12.75">
      <c r="D35" t="s">
        <v>30</v>
      </c>
      <c r="G35" s="16"/>
      <c r="H35" s="16" t="s">
        <v>60</v>
      </c>
    </row>
    <row r="36" spans="3:8" ht="12.75">
      <c r="C36" s="1">
        <v>1</v>
      </c>
      <c r="D36" t="s">
        <v>31</v>
      </c>
      <c r="H36" s="32">
        <f aca="true" t="shared" si="4" ref="H36:H41">C36*A48</f>
        <v>6000000</v>
      </c>
    </row>
    <row r="37" spans="3:8" ht="12.75">
      <c r="C37" s="1">
        <v>119</v>
      </c>
      <c r="D37" t="s">
        <v>32</v>
      </c>
      <c r="H37" s="32">
        <f t="shared" si="4"/>
        <v>4165000</v>
      </c>
    </row>
    <row r="38" spans="3:8" ht="12.75">
      <c r="C38" s="1">
        <v>1080</v>
      </c>
      <c r="D38" t="s">
        <v>33</v>
      </c>
      <c r="H38" s="32">
        <f t="shared" si="4"/>
        <v>648000</v>
      </c>
    </row>
    <row r="39" spans="3:8" ht="12.75">
      <c r="C39" s="1">
        <v>10800</v>
      </c>
      <c r="D39" t="s">
        <v>35</v>
      </c>
      <c r="H39" s="32">
        <f t="shared" si="4"/>
        <v>648000</v>
      </c>
    </row>
    <row r="40" spans="3:8" ht="12.75">
      <c r="C40" s="1">
        <v>108000</v>
      </c>
      <c r="D40" t="s">
        <v>34</v>
      </c>
      <c r="H40" s="32">
        <f t="shared" si="4"/>
        <v>648000</v>
      </c>
    </row>
    <row r="41" spans="3:8" ht="12.75">
      <c r="C41" s="1">
        <v>1080000</v>
      </c>
      <c r="D41" t="s">
        <v>36</v>
      </c>
      <c r="H41" s="32">
        <f t="shared" si="4"/>
        <v>2700000</v>
      </c>
    </row>
    <row r="42" spans="2:8" ht="12.75">
      <c r="B42" t="s">
        <v>17</v>
      </c>
      <c r="C42" s="2">
        <f>SUM(C36:C41)</f>
        <v>1200000</v>
      </c>
      <c r="D42" t="s">
        <v>18</v>
      </c>
      <c r="G42" s="33" t="s">
        <v>61</v>
      </c>
      <c r="H42" s="34">
        <f>SUM(H36:H41)</f>
        <v>14809000</v>
      </c>
    </row>
    <row r="43" ht="12.75">
      <c r="H43" s="32"/>
    </row>
    <row r="44" spans="1:8" ht="12.75">
      <c r="A44" t="s">
        <v>77</v>
      </c>
      <c r="B44" s="5">
        <v>120</v>
      </c>
      <c r="C44" t="s">
        <v>79</v>
      </c>
      <c r="F44" s="1">
        <f>B44*100000</f>
        <v>12000000</v>
      </c>
      <c r="G44" s="15" t="s">
        <v>75</v>
      </c>
      <c r="H44" s="52">
        <f>H42/F44</f>
        <v>1.2340833333333334</v>
      </c>
    </row>
    <row r="45" spans="1:7" ht="12.75">
      <c r="A45" t="s">
        <v>78</v>
      </c>
      <c r="B45" t="s">
        <v>19</v>
      </c>
      <c r="C45" s="2">
        <f>C42</f>
        <v>1200000</v>
      </c>
      <c r="D45" t="s">
        <v>20</v>
      </c>
      <c r="E45" s="2">
        <f>F44-C45</f>
        <v>10800000</v>
      </c>
      <c r="F45" t="s">
        <v>21</v>
      </c>
      <c r="G45" s="1"/>
    </row>
    <row r="46" spans="3:7" ht="12.75">
      <c r="C46" s="5"/>
      <c r="D46" s="5"/>
      <c r="E46" s="5"/>
      <c r="G46" s="1"/>
    </row>
    <row r="47" spans="1:5" ht="12.75">
      <c r="A47" s="6" t="s">
        <v>10</v>
      </c>
      <c r="B47" s="6" t="s">
        <v>11</v>
      </c>
      <c r="C47" s="6" t="s">
        <v>13</v>
      </c>
      <c r="D47" s="6" t="s">
        <v>14</v>
      </c>
      <c r="E47" s="6" t="s">
        <v>15</v>
      </c>
    </row>
    <row r="48" spans="1:5" ht="12.75">
      <c r="A48" s="7">
        <v>6000000</v>
      </c>
      <c r="B48" s="21">
        <f aca="true" t="shared" si="5" ref="B48:B53">C36/F$44</f>
        <v>8.333333333333334E-08</v>
      </c>
      <c r="C48" s="8">
        <f>A48*B48</f>
        <v>0.5</v>
      </c>
      <c r="D48" s="9">
        <f>A48^2</f>
        <v>36000000000000</v>
      </c>
      <c r="E48" s="8">
        <f>D48*B48</f>
        <v>3000000</v>
      </c>
    </row>
    <row r="49" spans="1:5" ht="12.75">
      <c r="A49" s="7">
        <v>35000</v>
      </c>
      <c r="B49" s="21">
        <f t="shared" si="5"/>
        <v>9.916666666666666E-06</v>
      </c>
      <c r="C49" s="8">
        <f aca="true" t="shared" si="6" ref="C49:C54">A49*B49</f>
        <v>0.3470833333333333</v>
      </c>
      <c r="D49" s="9">
        <f aca="true" t="shared" si="7" ref="D49:D54">A49^2</f>
        <v>1225000000</v>
      </c>
      <c r="E49" s="8">
        <f aca="true" t="shared" si="8" ref="E49:E54">D49*B49</f>
        <v>12147.916666666666</v>
      </c>
    </row>
    <row r="50" spans="1:5" ht="12.75">
      <c r="A50" s="7">
        <v>600</v>
      </c>
      <c r="B50" s="21">
        <f t="shared" si="5"/>
        <v>9E-05</v>
      </c>
      <c r="C50" s="8">
        <f t="shared" si="6"/>
        <v>0.054000000000000006</v>
      </c>
      <c r="D50" s="9">
        <f t="shared" si="7"/>
        <v>360000</v>
      </c>
      <c r="E50" s="8">
        <f t="shared" si="8"/>
        <v>32.4</v>
      </c>
    </row>
    <row r="51" spans="1:5" ht="12.75">
      <c r="A51" s="7">
        <v>60</v>
      </c>
      <c r="B51" s="21">
        <f t="shared" si="5"/>
        <v>0.0009</v>
      </c>
      <c r="C51" s="8">
        <f t="shared" si="6"/>
        <v>0.054</v>
      </c>
      <c r="D51" s="9">
        <f t="shared" si="7"/>
        <v>3600</v>
      </c>
      <c r="E51" s="8">
        <f t="shared" si="8"/>
        <v>3.2399999999999998</v>
      </c>
    </row>
    <row r="52" spans="1:5" ht="12.75">
      <c r="A52" s="7">
        <v>6</v>
      </c>
      <c r="B52" s="21">
        <f t="shared" si="5"/>
        <v>0.009</v>
      </c>
      <c r="C52" s="8">
        <f t="shared" si="6"/>
        <v>0.05399999999999999</v>
      </c>
      <c r="D52" s="9">
        <f t="shared" si="7"/>
        <v>36</v>
      </c>
      <c r="E52" s="8">
        <f t="shared" si="8"/>
        <v>0.32399999999999995</v>
      </c>
    </row>
    <row r="53" spans="1:8" ht="12.75">
      <c r="A53" s="7">
        <v>2.5</v>
      </c>
      <c r="B53" s="21">
        <f t="shared" si="5"/>
        <v>0.09</v>
      </c>
      <c r="C53" s="8">
        <f t="shared" si="6"/>
        <v>0.22499999999999998</v>
      </c>
      <c r="D53" s="9">
        <f t="shared" si="7"/>
        <v>6.25</v>
      </c>
      <c r="E53" s="8">
        <f t="shared" si="8"/>
        <v>0.5625</v>
      </c>
      <c r="H53" s="53"/>
    </row>
    <row r="54" spans="1:5" ht="12.75">
      <c r="A54" s="10">
        <v>0</v>
      </c>
      <c r="B54" s="21">
        <f>(F44-C42)/F44</f>
        <v>0.9</v>
      </c>
      <c r="C54" s="8">
        <f t="shared" si="6"/>
        <v>0</v>
      </c>
      <c r="D54" s="9">
        <f t="shared" si="7"/>
        <v>0</v>
      </c>
      <c r="E54" s="8">
        <f t="shared" si="8"/>
        <v>0</v>
      </c>
    </row>
    <row r="55" spans="1:5" ht="12.75">
      <c r="A55" s="11" t="s">
        <v>16</v>
      </c>
      <c r="B55" s="21">
        <f>SUM(B48:B54)</f>
        <v>1</v>
      </c>
      <c r="C55" s="8">
        <f>SUM(C48:C54)</f>
        <v>1.2340833333333334</v>
      </c>
      <c r="D55" s="8"/>
      <c r="E55" s="12">
        <f>SUM(E48:E54)</f>
        <v>3012184.4431666667</v>
      </c>
    </row>
    <row r="57" spans="1:8" ht="12.75">
      <c r="A57" t="s">
        <v>26</v>
      </c>
      <c r="C57" s="15" t="s">
        <v>27</v>
      </c>
      <c r="D57" s="15"/>
      <c r="E57" s="15"/>
      <c r="F57" s="14">
        <f>C55</f>
        <v>1.2340833333333334</v>
      </c>
      <c r="G57" s="15" t="s">
        <v>29</v>
      </c>
      <c r="H57" s="19">
        <f>F57</f>
        <v>1.2340833333333334</v>
      </c>
    </row>
    <row r="58" spans="1:7" ht="12.75">
      <c r="A58" s="16" t="s">
        <v>22</v>
      </c>
      <c r="B58" s="4">
        <f>E55</f>
        <v>3012184.4431666667</v>
      </c>
      <c r="C58" t="s">
        <v>23</v>
      </c>
      <c r="D58" t="s">
        <v>24</v>
      </c>
      <c r="E58" s="4">
        <f>F57</f>
        <v>1.2340833333333334</v>
      </c>
      <c r="F58" t="s">
        <v>25</v>
      </c>
      <c r="G58" s="17">
        <f>E55^2-C55^2</f>
        <v>9073255119653.758</v>
      </c>
    </row>
    <row r="59" spans="1:5" ht="12.75">
      <c r="A59" s="15" t="s">
        <v>28</v>
      </c>
      <c r="E59" s="18">
        <f>SQRT(G58)</f>
        <v>3012184.443166414</v>
      </c>
    </row>
    <row r="61" ht="12.75">
      <c r="G61" s="3"/>
    </row>
  </sheetData>
  <printOptions/>
  <pageMargins left="0.75" right="0.75" top="1" bottom="1" header="0" footer="0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2"/>
  <sheetViews>
    <sheetView workbookViewId="0" topLeftCell="A13">
      <selection activeCell="G31" sqref="G31"/>
    </sheetView>
  </sheetViews>
  <sheetFormatPr defaultColWidth="11.421875" defaultRowHeight="12.75"/>
  <cols>
    <col min="1" max="1" width="14.421875" style="0" bestFit="1" customWidth="1"/>
    <col min="2" max="2" width="14.00390625" style="0" customWidth="1"/>
    <col min="3" max="3" width="15.421875" style="0" bestFit="1" customWidth="1"/>
    <col min="4" max="4" width="23.8515625" style="0" bestFit="1" customWidth="1"/>
    <col min="5" max="5" width="15.421875" style="0" bestFit="1" customWidth="1"/>
    <col min="7" max="7" width="17.28125" style="0" customWidth="1"/>
    <col min="8" max="8" width="15.421875" style="0" bestFit="1" customWidth="1"/>
    <col min="9" max="9" width="7.28125" style="0" bestFit="1" customWidth="1"/>
    <col min="12" max="12" width="16.57421875" style="0" bestFit="1" customWidth="1"/>
  </cols>
  <sheetData>
    <row r="1" ht="25.5">
      <c r="A1" s="22" t="s">
        <v>37</v>
      </c>
    </row>
    <row r="2" ht="12.75">
      <c r="A2" t="s">
        <v>70</v>
      </c>
    </row>
    <row r="3" spans="1:7" ht="12.75">
      <c r="A3" s="16" t="s">
        <v>57</v>
      </c>
      <c r="B3" s="16"/>
      <c r="C3" s="16">
        <v>100</v>
      </c>
      <c r="D3" s="16" t="s">
        <v>39</v>
      </c>
      <c r="E3" s="16"/>
      <c r="F3" s="37">
        <f>C3*100000</f>
        <v>10000000</v>
      </c>
      <c r="G3" s="16" t="s">
        <v>41</v>
      </c>
    </row>
    <row r="4" spans="1:8" ht="12.75">
      <c r="A4" s="16" t="s">
        <v>38</v>
      </c>
      <c r="B4" s="16"/>
      <c r="C4" s="13">
        <v>6</v>
      </c>
      <c r="D4" s="16"/>
      <c r="E4" s="16"/>
      <c r="F4" s="16"/>
      <c r="G4" s="16"/>
      <c r="H4" s="16"/>
    </row>
    <row r="5" spans="1:8" ht="12.75">
      <c r="A5" s="16" t="s">
        <v>63</v>
      </c>
      <c r="H5" s="16" t="s">
        <v>64</v>
      </c>
    </row>
    <row r="6" spans="1:10" ht="12.75">
      <c r="A6" s="1">
        <v>1</v>
      </c>
      <c r="B6" t="s">
        <v>58</v>
      </c>
      <c r="C6" s="23">
        <v>2940000</v>
      </c>
      <c r="D6" t="s">
        <v>59</v>
      </c>
      <c r="H6" s="23">
        <f>A6*C6</f>
        <v>2940000</v>
      </c>
      <c r="J6" s="30"/>
    </row>
    <row r="7" spans="1:10" ht="12.75">
      <c r="A7" s="1">
        <v>100</v>
      </c>
      <c r="B7" t="s">
        <v>40</v>
      </c>
      <c r="C7" s="23">
        <v>60000</v>
      </c>
      <c r="D7" t="s">
        <v>47</v>
      </c>
      <c r="H7" s="23">
        <f aca="true" t="shared" si="0" ref="H7:H19">A7*C7</f>
        <v>6000000</v>
      </c>
      <c r="J7" s="30"/>
    </row>
    <row r="8" spans="1:10" ht="12.75">
      <c r="A8" s="1">
        <v>100</v>
      </c>
      <c r="B8" t="s">
        <v>40</v>
      </c>
      <c r="C8" s="23">
        <v>12000</v>
      </c>
      <c r="D8" t="s">
        <v>48</v>
      </c>
      <c r="H8" s="23">
        <f t="shared" si="0"/>
        <v>1200000</v>
      </c>
      <c r="J8" s="30"/>
    </row>
    <row r="9" spans="1:10" ht="12.75">
      <c r="A9" s="1">
        <v>4000</v>
      </c>
      <c r="B9" t="s">
        <v>40</v>
      </c>
      <c r="C9" s="23">
        <v>150</v>
      </c>
      <c r="D9" t="s">
        <v>49</v>
      </c>
      <c r="H9" s="23">
        <f t="shared" si="0"/>
        <v>600000</v>
      </c>
      <c r="J9" s="30"/>
    </row>
    <row r="10" spans="1:10" ht="12.75">
      <c r="A10" s="1">
        <v>150000</v>
      </c>
      <c r="B10" t="s">
        <v>40</v>
      </c>
      <c r="C10" s="23">
        <v>30</v>
      </c>
      <c r="D10" t="s">
        <v>50</v>
      </c>
      <c r="H10" s="23">
        <f t="shared" si="0"/>
        <v>4500000</v>
      </c>
      <c r="J10" s="30"/>
    </row>
    <row r="11" spans="1:10" ht="12.75">
      <c r="A11" s="1">
        <v>300000</v>
      </c>
      <c r="B11" t="s">
        <v>40</v>
      </c>
      <c r="C11" s="23">
        <v>12</v>
      </c>
      <c r="D11" t="s">
        <v>51</v>
      </c>
      <c r="H11" s="23">
        <f t="shared" si="0"/>
        <v>3600000</v>
      </c>
      <c r="J11" s="30"/>
    </row>
    <row r="12" spans="1:10" ht="12.75">
      <c r="A12" s="1">
        <v>200</v>
      </c>
      <c r="B12" t="s">
        <v>40</v>
      </c>
      <c r="C12" s="23">
        <v>1200</v>
      </c>
      <c r="D12" t="s">
        <v>43</v>
      </c>
      <c r="H12" s="23">
        <f t="shared" si="0"/>
        <v>240000</v>
      </c>
      <c r="J12" s="30"/>
    </row>
    <row r="13" spans="1:10" ht="12.75">
      <c r="A13" s="1">
        <v>200</v>
      </c>
      <c r="B13" t="s">
        <v>40</v>
      </c>
      <c r="C13" s="23">
        <v>708</v>
      </c>
      <c r="D13" t="s">
        <v>42</v>
      </c>
      <c r="H13" s="23">
        <f t="shared" si="0"/>
        <v>141600</v>
      </c>
      <c r="J13" s="30"/>
    </row>
    <row r="14" spans="1:10" ht="12.75">
      <c r="A14" s="1">
        <v>19800</v>
      </c>
      <c r="B14" t="s">
        <v>40</v>
      </c>
      <c r="C14" s="23">
        <v>60</v>
      </c>
      <c r="D14" t="s">
        <v>44</v>
      </c>
      <c r="H14" s="23">
        <f t="shared" si="0"/>
        <v>1188000</v>
      </c>
      <c r="J14" s="30"/>
    </row>
    <row r="15" spans="1:10" ht="12.75">
      <c r="A15" s="1">
        <v>9900</v>
      </c>
      <c r="B15" t="s">
        <v>40</v>
      </c>
      <c r="C15" s="24">
        <v>60</v>
      </c>
      <c r="D15" t="s">
        <v>45</v>
      </c>
      <c r="H15" s="23">
        <f t="shared" si="0"/>
        <v>594000</v>
      </c>
      <c r="J15" s="30"/>
    </row>
    <row r="16" spans="1:10" ht="12.75">
      <c r="A16" s="1">
        <v>99900</v>
      </c>
      <c r="B16" t="s">
        <v>40</v>
      </c>
      <c r="C16" s="24">
        <v>30</v>
      </c>
      <c r="D16" t="s">
        <v>46</v>
      </c>
      <c r="H16" s="23">
        <f t="shared" si="0"/>
        <v>2997000</v>
      </c>
      <c r="J16" s="30"/>
    </row>
    <row r="17" spans="1:10" ht="12.75">
      <c r="A17" s="1">
        <v>999900</v>
      </c>
      <c r="B17" t="s">
        <v>40</v>
      </c>
      <c r="C17" s="24">
        <v>6</v>
      </c>
      <c r="D17" t="s">
        <v>52</v>
      </c>
      <c r="H17" s="23">
        <f t="shared" si="0"/>
        <v>5999400</v>
      </c>
      <c r="J17" s="30"/>
    </row>
    <row r="18" spans="1:10" ht="12.75">
      <c r="A18" s="1">
        <v>1000000</v>
      </c>
      <c r="B18" t="s">
        <v>40</v>
      </c>
      <c r="C18" s="24">
        <v>6</v>
      </c>
      <c r="D18" t="s">
        <v>53</v>
      </c>
      <c r="H18" s="23">
        <f t="shared" si="0"/>
        <v>6000000</v>
      </c>
      <c r="J18" s="30"/>
    </row>
    <row r="19" spans="1:10" ht="12.75">
      <c r="A19" s="1">
        <v>1000000</v>
      </c>
      <c r="B19" t="s">
        <v>40</v>
      </c>
      <c r="C19" s="24">
        <v>6</v>
      </c>
      <c r="D19" t="s">
        <v>54</v>
      </c>
      <c r="H19" s="23">
        <f t="shared" si="0"/>
        <v>6000000</v>
      </c>
      <c r="J19" s="30"/>
    </row>
    <row r="20" spans="1:10" ht="12.75">
      <c r="A20" s="25">
        <f>SUM(A6:A19)-A6</f>
        <v>3584100</v>
      </c>
      <c r="B20" s="16" t="s">
        <v>55</v>
      </c>
      <c r="C20" s="16"/>
      <c r="D20" s="16"/>
      <c r="E20" s="25">
        <f>F3-A20</f>
        <v>6415900</v>
      </c>
      <c r="G20" s="16" t="s">
        <v>65</v>
      </c>
      <c r="H20" s="31">
        <f>SUM(H6:H19)</f>
        <v>42000000</v>
      </c>
      <c r="J20" s="28"/>
    </row>
    <row r="22" spans="1:5" ht="12.75">
      <c r="A22" s="6" t="s">
        <v>10</v>
      </c>
      <c r="B22" s="6" t="s">
        <v>11</v>
      </c>
      <c r="C22" s="6" t="s">
        <v>13</v>
      </c>
      <c r="D22" s="6" t="s">
        <v>14</v>
      </c>
      <c r="E22" s="6" t="s">
        <v>15</v>
      </c>
    </row>
    <row r="23" spans="1:5" ht="12.75">
      <c r="A23" s="26">
        <f aca="true" t="shared" si="1" ref="A23:A36">C6</f>
        <v>2940000</v>
      </c>
      <c r="B23" s="21">
        <f aca="true" t="shared" si="2" ref="B23:B36">A6/$F$3</f>
        <v>1E-07</v>
      </c>
      <c r="C23" s="8">
        <f>A23*B23</f>
        <v>0.294</v>
      </c>
      <c r="D23" s="27">
        <f>A23^2</f>
        <v>8643600000000</v>
      </c>
      <c r="E23" s="29">
        <f>D23*B23</f>
        <v>864360</v>
      </c>
    </row>
    <row r="24" spans="1:5" ht="12.75">
      <c r="A24" s="26">
        <f t="shared" si="1"/>
        <v>60000</v>
      </c>
      <c r="B24" s="21">
        <f t="shared" si="2"/>
        <v>1E-05</v>
      </c>
      <c r="C24" s="8">
        <f aca="true" t="shared" si="3" ref="C24:C37">A24*B24</f>
        <v>0.6000000000000001</v>
      </c>
      <c r="D24" s="27">
        <f aca="true" t="shared" si="4" ref="D24:D37">A24^2</f>
        <v>3600000000</v>
      </c>
      <c r="E24" s="29">
        <f aca="true" t="shared" si="5" ref="E24:E37">D24*B24</f>
        <v>36000</v>
      </c>
    </row>
    <row r="25" spans="1:5" ht="12.75">
      <c r="A25" s="26">
        <f t="shared" si="1"/>
        <v>12000</v>
      </c>
      <c r="B25" s="21">
        <f t="shared" si="2"/>
        <v>1E-05</v>
      </c>
      <c r="C25" s="8">
        <f t="shared" si="3"/>
        <v>0.12000000000000001</v>
      </c>
      <c r="D25" s="27">
        <f t="shared" si="4"/>
        <v>144000000</v>
      </c>
      <c r="E25" s="29">
        <f t="shared" si="5"/>
        <v>1440.0000000000002</v>
      </c>
    </row>
    <row r="26" spans="1:5" ht="12.75">
      <c r="A26" s="26">
        <f t="shared" si="1"/>
        <v>150</v>
      </c>
      <c r="B26" s="21">
        <f t="shared" si="2"/>
        <v>0.0004</v>
      </c>
      <c r="C26" s="8">
        <f t="shared" si="3"/>
        <v>0.060000000000000005</v>
      </c>
      <c r="D26" s="27">
        <f t="shared" si="4"/>
        <v>22500</v>
      </c>
      <c r="E26" s="29">
        <f t="shared" si="5"/>
        <v>9</v>
      </c>
    </row>
    <row r="27" spans="1:5" ht="12.75">
      <c r="A27" s="26">
        <f t="shared" si="1"/>
        <v>30</v>
      </c>
      <c r="B27" s="21">
        <f t="shared" si="2"/>
        <v>0.015</v>
      </c>
      <c r="C27" s="8">
        <f t="shared" si="3"/>
        <v>0.44999999999999996</v>
      </c>
      <c r="D27" s="27">
        <f t="shared" si="4"/>
        <v>900</v>
      </c>
      <c r="E27" s="29">
        <f t="shared" si="5"/>
        <v>13.5</v>
      </c>
    </row>
    <row r="28" spans="1:5" ht="12.75">
      <c r="A28" s="26">
        <f t="shared" si="1"/>
        <v>12</v>
      </c>
      <c r="B28" s="21">
        <f t="shared" si="2"/>
        <v>0.03</v>
      </c>
      <c r="C28" s="8">
        <f t="shared" si="3"/>
        <v>0.36</v>
      </c>
      <c r="D28" s="27">
        <f t="shared" si="4"/>
        <v>144</v>
      </c>
      <c r="E28" s="29">
        <f t="shared" si="5"/>
        <v>4.32</v>
      </c>
    </row>
    <row r="29" spans="1:5" ht="12.75">
      <c r="A29" s="26">
        <f t="shared" si="1"/>
        <v>1200</v>
      </c>
      <c r="B29" s="21">
        <f t="shared" si="2"/>
        <v>2E-05</v>
      </c>
      <c r="C29" s="8">
        <f t="shared" si="3"/>
        <v>0.024</v>
      </c>
      <c r="D29" s="27">
        <f t="shared" si="4"/>
        <v>1440000</v>
      </c>
      <c r="E29" s="29">
        <f t="shared" si="5"/>
        <v>28.8</v>
      </c>
    </row>
    <row r="30" spans="1:5" ht="12.75">
      <c r="A30" s="26">
        <f t="shared" si="1"/>
        <v>708</v>
      </c>
      <c r="B30" s="21">
        <f t="shared" si="2"/>
        <v>2E-05</v>
      </c>
      <c r="C30" s="8">
        <f t="shared" si="3"/>
        <v>0.01416</v>
      </c>
      <c r="D30" s="27">
        <f t="shared" si="4"/>
        <v>501264</v>
      </c>
      <c r="E30" s="29">
        <f t="shared" si="5"/>
        <v>10.02528</v>
      </c>
    </row>
    <row r="31" spans="1:5" ht="12.75">
      <c r="A31" s="26">
        <f t="shared" si="1"/>
        <v>60</v>
      </c>
      <c r="B31" s="21">
        <f t="shared" si="2"/>
        <v>0.00198</v>
      </c>
      <c r="C31" s="8">
        <f t="shared" si="3"/>
        <v>0.1188</v>
      </c>
      <c r="D31" s="27">
        <f t="shared" si="4"/>
        <v>3600</v>
      </c>
      <c r="E31" s="29">
        <f t="shared" si="5"/>
        <v>7.128</v>
      </c>
    </row>
    <row r="32" spans="1:5" ht="12.75">
      <c r="A32" s="26">
        <f t="shared" si="1"/>
        <v>60</v>
      </c>
      <c r="B32" s="21">
        <f t="shared" si="2"/>
        <v>0.00099</v>
      </c>
      <c r="C32" s="8">
        <f t="shared" si="3"/>
        <v>0.0594</v>
      </c>
      <c r="D32" s="27">
        <f t="shared" si="4"/>
        <v>3600</v>
      </c>
      <c r="E32" s="29">
        <f t="shared" si="5"/>
        <v>3.564</v>
      </c>
    </row>
    <row r="33" spans="1:5" ht="12.75">
      <c r="A33" s="26">
        <f t="shared" si="1"/>
        <v>30</v>
      </c>
      <c r="B33" s="21">
        <f t="shared" si="2"/>
        <v>0.00999</v>
      </c>
      <c r="C33" s="8">
        <f t="shared" si="3"/>
        <v>0.2997</v>
      </c>
      <c r="D33" s="27">
        <f t="shared" si="4"/>
        <v>900</v>
      </c>
      <c r="E33" s="29">
        <f t="shared" si="5"/>
        <v>8.991000000000001</v>
      </c>
    </row>
    <row r="34" spans="1:5" ht="12.75">
      <c r="A34" s="26">
        <f t="shared" si="1"/>
        <v>6</v>
      </c>
      <c r="B34" s="21">
        <f t="shared" si="2"/>
        <v>0.09999</v>
      </c>
      <c r="C34" s="8">
        <f t="shared" si="3"/>
        <v>0.5999399999999999</v>
      </c>
      <c r="D34" s="27">
        <f t="shared" si="4"/>
        <v>36</v>
      </c>
      <c r="E34" s="29">
        <f t="shared" si="5"/>
        <v>3.59964</v>
      </c>
    </row>
    <row r="35" spans="1:5" ht="12.75">
      <c r="A35" s="26">
        <f t="shared" si="1"/>
        <v>6</v>
      </c>
      <c r="B35" s="21">
        <f t="shared" si="2"/>
        <v>0.1</v>
      </c>
      <c r="C35" s="8">
        <f t="shared" si="3"/>
        <v>0.6000000000000001</v>
      </c>
      <c r="D35" s="27">
        <f t="shared" si="4"/>
        <v>36</v>
      </c>
      <c r="E35" s="29">
        <f t="shared" si="5"/>
        <v>3.6</v>
      </c>
    </row>
    <row r="36" spans="1:5" ht="12.75">
      <c r="A36" s="26">
        <f t="shared" si="1"/>
        <v>6</v>
      </c>
      <c r="B36" s="21">
        <f t="shared" si="2"/>
        <v>0.1</v>
      </c>
      <c r="C36" s="8">
        <f t="shared" si="3"/>
        <v>0.6000000000000001</v>
      </c>
      <c r="D36" s="27">
        <f t="shared" si="4"/>
        <v>36</v>
      </c>
      <c r="E36" s="29">
        <f t="shared" si="5"/>
        <v>3.6</v>
      </c>
    </row>
    <row r="37" spans="1:5" ht="12.75">
      <c r="A37" s="26">
        <v>0</v>
      </c>
      <c r="B37" s="21">
        <f>E20/$F$3</f>
        <v>0.64159</v>
      </c>
      <c r="C37" s="8">
        <f t="shared" si="3"/>
        <v>0</v>
      </c>
      <c r="D37" s="27">
        <f t="shared" si="4"/>
        <v>0</v>
      </c>
      <c r="E37" s="29">
        <f t="shared" si="5"/>
        <v>0</v>
      </c>
    </row>
    <row r="38" spans="1:5" ht="12.75">
      <c r="A38" s="10" t="s">
        <v>56</v>
      </c>
      <c r="B38" s="21">
        <f>SUM(B23:B37)</f>
        <v>1.0000000999999998</v>
      </c>
      <c r="C38" s="8">
        <f>SUM(C23:C37)</f>
        <v>4.2</v>
      </c>
      <c r="D38" s="29">
        <f>SUM(D23:D37)</f>
        <v>8647345973016</v>
      </c>
      <c r="E38" s="29">
        <f>SUM(E23:E37)</f>
        <v>901896.12792</v>
      </c>
    </row>
    <row r="40" spans="1:9" ht="12.75">
      <c r="A40" t="s">
        <v>26</v>
      </c>
      <c r="C40" s="15" t="s">
        <v>27</v>
      </c>
      <c r="D40" s="15"/>
      <c r="E40" s="15"/>
      <c r="F40" s="15"/>
      <c r="G40" s="14">
        <f>C38</f>
        <v>4.2</v>
      </c>
      <c r="H40" s="15" t="s">
        <v>29</v>
      </c>
      <c r="I40" s="19">
        <f>G40</f>
        <v>4.2</v>
      </c>
    </row>
    <row r="41" spans="1:7" ht="12.75">
      <c r="A41" s="16" t="s">
        <v>22</v>
      </c>
      <c r="B41" s="4">
        <f>E38</f>
        <v>901896.12792</v>
      </c>
      <c r="C41" t="s">
        <v>23</v>
      </c>
      <c r="D41" t="s">
        <v>24</v>
      </c>
      <c r="E41" s="4">
        <f>G40</f>
        <v>4.2</v>
      </c>
      <c r="F41" t="s">
        <v>25</v>
      </c>
      <c r="G41" s="17">
        <f>E38^2-C38^2</f>
        <v>813416625539.449</v>
      </c>
    </row>
    <row r="42" spans="1:5" ht="12.75">
      <c r="A42" s="15" t="s">
        <v>28</v>
      </c>
      <c r="E42" s="18">
        <f>SQRT(G41)</f>
        <v>901896.1279102205</v>
      </c>
    </row>
  </sheetData>
  <printOptions/>
  <pageMargins left="0.75" right="0.75" top="1" bottom="1" header="0" footer="0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8"/>
  <sheetViews>
    <sheetView workbookViewId="0" topLeftCell="A13">
      <selection activeCell="A21" sqref="A21"/>
    </sheetView>
  </sheetViews>
  <sheetFormatPr defaultColWidth="11.421875" defaultRowHeight="12.75"/>
  <cols>
    <col min="1" max="1" width="14.421875" style="0" bestFit="1" customWidth="1"/>
    <col min="2" max="2" width="14.00390625" style="0" customWidth="1"/>
    <col min="3" max="3" width="15.421875" style="0" bestFit="1" customWidth="1"/>
    <col min="4" max="4" width="23.8515625" style="0" bestFit="1" customWidth="1"/>
    <col min="5" max="5" width="16.8515625" style="0" bestFit="1" customWidth="1"/>
    <col min="6" max="6" width="16.421875" style="0" bestFit="1" customWidth="1"/>
    <col min="7" max="7" width="19.00390625" style="0" customWidth="1"/>
    <col min="8" max="8" width="16.57421875" style="0" bestFit="1" customWidth="1"/>
    <col min="9" max="9" width="8.28125" style="0" bestFit="1" customWidth="1"/>
    <col min="12" max="12" width="16.57421875" style="0" bestFit="1" customWidth="1"/>
  </cols>
  <sheetData>
    <row r="1" ht="25.5">
      <c r="A1" s="22" t="s">
        <v>37</v>
      </c>
    </row>
    <row r="2" ht="12.75">
      <c r="A2" t="s">
        <v>69</v>
      </c>
    </row>
    <row r="3" spans="1:7" ht="12.75">
      <c r="A3" s="16" t="s">
        <v>57</v>
      </c>
      <c r="B3" s="16"/>
      <c r="C3" s="45">
        <f>100*185</f>
        <v>18500</v>
      </c>
      <c r="D3" s="16" t="s">
        <v>39</v>
      </c>
      <c r="E3" s="16"/>
      <c r="F3" s="37">
        <f>C3*85000</f>
        <v>1572500000</v>
      </c>
      <c r="G3" s="16" t="s">
        <v>41</v>
      </c>
    </row>
    <row r="4" spans="1:8" ht="12.75">
      <c r="A4" s="16" t="s">
        <v>38</v>
      </c>
      <c r="B4" s="16"/>
      <c r="C4" s="13">
        <v>20</v>
      </c>
      <c r="D4" s="16"/>
      <c r="E4" s="16"/>
      <c r="F4" s="16"/>
      <c r="G4" s="16"/>
      <c r="H4" s="16"/>
    </row>
    <row r="5" spans="1:8" ht="12.75">
      <c r="A5" s="16" t="s">
        <v>63</v>
      </c>
      <c r="H5" s="16" t="s">
        <v>64</v>
      </c>
    </row>
    <row r="6" spans="1:10" ht="12.75">
      <c r="A6" s="38">
        <f>$C$3*1</f>
        <v>18500</v>
      </c>
      <c r="B6" t="s">
        <v>40</v>
      </c>
      <c r="C6" s="39">
        <v>300000</v>
      </c>
      <c r="D6" t="s">
        <v>71</v>
      </c>
      <c r="H6" s="39">
        <f>A6*C6</f>
        <v>5550000000</v>
      </c>
      <c r="J6" s="30"/>
    </row>
    <row r="7" spans="1:10" ht="12.75">
      <c r="A7" s="38">
        <f>$C$3*1</f>
        <v>18500</v>
      </c>
      <c r="B7" t="s">
        <v>40</v>
      </c>
      <c r="C7" s="39">
        <v>100000</v>
      </c>
      <c r="D7" t="s">
        <v>72</v>
      </c>
      <c r="H7" s="39">
        <f aca="true" t="shared" si="0" ref="H7:H17">A7*C7</f>
        <v>1850000000</v>
      </c>
      <c r="J7" s="30"/>
    </row>
    <row r="8" spans="1:10" ht="12.75">
      <c r="A8" s="38">
        <f>$C$3*1</f>
        <v>18500</v>
      </c>
      <c r="B8" t="s">
        <v>40</v>
      </c>
      <c r="C8" s="39">
        <v>50000</v>
      </c>
      <c r="D8" t="s">
        <v>66</v>
      </c>
      <c r="H8" s="39">
        <f t="shared" si="0"/>
        <v>925000000</v>
      </c>
      <c r="J8" s="30"/>
    </row>
    <row r="9" spans="1:10" ht="12.75">
      <c r="A9" s="38">
        <f>$C$3*2</f>
        <v>37000</v>
      </c>
      <c r="B9" t="s">
        <v>40</v>
      </c>
      <c r="C9" s="39">
        <v>20000</v>
      </c>
      <c r="D9" t="s">
        <v>50</v>
      </c>
      <c r="H9" s="39">
        <f t="shared" si="0"/>
        <v>740000000</v>
      </c>
      <c r="J9" s="30"/>
    </row>
    <row r="10" spans="1:10" ht="12.75">
      <c r="A10" s="38">
        <f>$C$3*8</f>
        <v>148000</v>
      </c>
      <c r="B10" t="s">
        <v>40</v>
      </c>
      <c r="C10" s="39">
        <v>5000</v>
      </c>
      <c r="D10" t="s">
        <v>51</v>
      </c>
      <c r="H10" s="39">
        <f t="shared" si="0"/>
        <v>740000000</v>
      </c>
      <c r="J10" s="30"/>
    </row>
    <row r="11" spans="1:10" ht="12.75">
      <c r="A11" s="38">
        <f>$C$3*1774</f>
        <v>32819000</v>
      </c>
      <c r="B11" t="s">
        <v>40</v>
      </c>
      <c r="C11" s="39">
        <v>100</v>
      </c>
      <c r="D11" t="s">
        <v>73</v>
      </c>
      <c r="H11" s="39">
        <f t="shared" si="0"/>
        <v>3281900000</v>
      </c>
      <c r="J11" s="30"/>
    </row>
    <row r="12" spans="1:10" ht="12.75">
      <c r="A12" s="38">
        <f>$C$3*2</f>
        <v>37000</v>
      </c>
      <c r="B12" t="s">
        <v>40</v>
      </c>
      <c r="C12" s="39">
        <v>2000</v>
      </c>
      <c r="D12" t="s">
        <v>43</v>
      </c>
      <c r="H12" s="39">
        <f t="shared" si="0"/>
        <v>74000000</v>
      </c>
      <c r="J12" s="30"/>
    </row>
    <row r="13" spans="1:10" ht="12.75">
      <c r="A13" s="38">
        <f>$C$3*2</f>
        <v>37000</v>
      </c>
      <c r="B13" t="s">
        <v>40</v>
      </c>
      <c r="C13" s="39">
        <v>1250</v>
      </c>
      <c r="D13" t="s">
        <v>42</v>
      </c>
      <c r="H13" s="39">
        <f t="shared" si="0"/>
        <v>46250000</v>
      </c>
      <c r="J13" s="30"/>
    </row>
    <row r="14" spans="1:10" ht="12.75">
      <c r="A14" s="38">
        <f>$C$3*2</f>
        <v>37000</v>
      </c>
      <c r="B14" t="s">
        <v>40</v>
      </c>
      <c r="C14" s="39">
        <v>960</v>
      </c>
      <c r="D14" t="s">
        <v>67</v>
      </c>
      <c r="H14" s="39">
        <f t="shared" si="0"/>
        <v>35520000</v>
      </c>
      <c r="J14" s="30"/>
    </row>
    <row r="15" spans="1:10" ht="12.75">
      <c r="A15" s="38">
        <f>$C$3*495</f>
        <v>9157500</v>
      </c>
      <c r="B15" t="s">
        <v>40</v>
      </c>
      <c r="C15" s="39">
        <v>100</v>
      </c>
      <c r="D15" t="s">
        <v>74</v>
      </c>
      <c r="H15" s="39">
        <f t="shared" si="0"/>
        <v>915750000</v>
      </c>
      <c r="J15" s="30"/>
    </row>
    <row r="16" spans="1:10" ht="12.75">
      <c r="A16" s="38">
        <f>$C$3*2547</f>
        <v>47119500</v>
      </c>
      <c r="B16" t="s">
        <v>40</v>
      </c>
      <c r="C16" s="40">
        <v>100</v>
      </c>
      <c r="D16" t="s">
        <v>68</v>
      </c>
      <c r="H16" s="39">
        <f t="shared" si="0"/>
        <v>4711950000</v>
      </c>
      <c r="J16" s="30"/>
    </row>
    <row r="17" spans="1:10" ht="12.75">
      <c r="A17" s="38">
        <f>$C$3*8499</f>
        <v>157231500</v>
      </c>
      <c r="B17" t="s">
        <v>40</v>
      </c>
      <c r="C17" s="40">
        <v>20</v>
      </c>
      <c r="D17" t="s">
        <v>52</v>
      </c>
      <c r="H17" s="39">
        <f t="shared" si="0"/>
        <v>3144630000</v>
      </c>
      <c r="J17" s="30"/>
    </row>
    <row r="18" spans="1:10" ht="12.75">
      <c r="A18" s="25">
        <f>SUM(A6:A17)</f>
        <v>246679000</v>
      </c>
      <c r="B18" s="16" t="s">
        <v>55</v>
      </c>
      <c r="C18" s="16"/>
      <c r="D18" s="16"/>
      <c r="E18" s="25">
        <f>F3-A18</f>
        <v>1325821000</v>
      </c>
      <c r="G18" s="16" t="s">
        <v>65</v>
      </c>
      <c r="H18" s="31">
        <f>SUM(H6:H17)</f>
        <v>22015000000</v>
      </c>
      <c r="J18" s="41"/>
    </row>
    <row r="20" spans="1:5" ht="12.75">
      <c r="A20" s="6" t="s">
        <v>10</v>
      </c>
      <c r="B20" s="6" t="s">
        <v>11</v>
      </c>
      <c r="C20" s="6" t="s">
        <v>13</v>
      </c>
      <c r="D20" s="6" t="s">
        <v>14</v>
      </c>
      <c r="E20" s="6" t="s">
        <v>15</v>
      </c>
    </row>
    <row r="21" spans="1:5" ht="12.75">
      <c r="A21" s="42">
        <f>C6</f>
        <v>300000</v>
      </c>
      <c r="B21" s="46">
        <f>A6/$F$3</f>
        <v>1.1764705882352942E-05</v>
      </c>
      <c r="C21" s="47">
        <f>A21*B21</f>
        <v>3.5294117647058827</v>
      </c>
      <c r="D21" s="43">
        <f>A21^2</f>
        <v>90000000000</v>
      </c>
      <c r="E21" s="48">
        <f>D21*B21</f>
        <v>1058823.5294117648</v>
      </c>
    </row>
    <row r="22" spans="1:5" ht="12.75">
      <c r="A22" s="42">
        <f aca="true" t="shared" si="1" ref="A22:A33">C7</f>
        <v>100000</v>
      </c>
      <c r="B22" s="46">
        <f aca="true" t="shared" si="2" ref="B22:B32">A7/$F$3</f>
        <v>1.1764705882352942E-05</v>
      </c>
      <c r="C22" s="47">
        <f aca="true" t="shared" si="3" ref="C22:C33">A22*B22</f>
        <v>1.1764705882352942</v>
      </c>
      <c r="D22" s="43">
        <f aca="true" t="shared" si="4" ref="D22:D33">A22^2</f>
        <v>10000000000</v>
      </c>
      <c r="E22" s="48">
        <f aca="true" t="shared" si="5" ref="E22:E32">D22*B22</f>
        <v>117647.05882352941</v>
      </c>
    </row>
    <row r="23" spans="1:5" ht="12.75">
      <c r="A23" s="42">
        <f t="shared" si="1"/>
        <v>50000</v>
      </c>
      <c r="B23" s="46">
        <f t="shared" si="2"/>
        <v>1.1764705882352942E-05</v>
      </c>
      <c r="C23" s="47">
        <f t="shared" si="3"/>
        <v>0.5882352941176471</v>
      </c>
      <c r="D23" s="43">
        <f t="shared" si="4"/>
        <v>2500000000</v>
      </c>
      <c r="E23" s="48">
        <f t="shared" si="5"/>
        <v>29411.764705882353</v>
      </c>
    </row>
    <row r="24" spans="1:5" ht="12.75">
      <c r="A24" s="42">
        <f t="shared" si="1"/>
        <v>20000</v>
      </c>
      <c r="B24" s="46">
        <f t="shared" si="2"/>
        <v>2.3529411764705884E-05</v>
      </c>
      <c r="C24" s="47">
        <f t="shared" si="3"/>
        <v>0.4705882352941177</v>
      </c>
      <c r="D24" s="43">
        <f t="shared" si="4"/>
        <v>400000000</v>
      </c>
      <c r="E24" s="48">
        <f t="shared" si="5"/>
        <v>9411.764705882353</v>
      </c>
    </row>
    <row r="25" spans="1:5" ht="12.75">
      <c r="A25" s="42">
        <f t="shared" si="1"/>
        <v>5000</v>
      </c>
      <c r="B25" s="46">
        <f t="shared" si="2"/>
        <v>9.411764705882353E-05</v>
      </c>
      <c r="C25" s="47">
        <f t="shared" si="3"/>
        <v>0.4705882352941177</v>
      </c>
      <c r="D25" s="43">
        <f t="shared" si="4"/>
        <v>25000000</v>
      </c>
      <c r="E25" s="48">
        <f t="shared" si="5"/>
        <v>2352.9411764705883</v>
      </c>
    </row>
    <row r="26" spans="1:5" ht="12.75">
      <c r="A26" s="42">
        <f t="shared" si="1"/>
        <v>100</v>
      </c>
      <c r="B26" s="46">
        <f t="shared" si="2"/>
        <v>0.020870588235294116</v>
      </c>
      <c r="C26" s="47">
        <f t="shared" si="3"/>
        <v>2.0870588235294116</v>
      </c>
      <c r="D26" s="43">
        <f t="shared" si="4"/>
        <v>10000</v>
      </c>
      <c r="E26" s="48">
        <f t="shared" si="5"/>
        <v>208.70588235294116</v>
      </c>
    </row>
    <row r="27" spans="1:5" ht="12.75">
      <c r="A27" s="42">
        <f t="shared" si="1"/>
        <v>2000</v>
      </c>
      <c r="B27" s="46">
        <f t="shared" si="2"/>
        <v>2.3529411764705884E-05</v>
      </c>
      <c r="C27" s="47">
        <f t="shared" si="3"/>
        <v>0.047058823529411764</v>
      </c>
      <c r="D27" s="43">
        <f t="shared" si="4"/>
        <v>4000000</v>
      </c>
      <c r="E27" s="48">
        <f t="shared" si="5"/>
        <v>94.11764705882354</v>
      </c>
    </row>
    <row r="28" spans="1:5" ht="12.75">
      <c r="A28" s="42">
        <f t="shared" si="1"/>
        <v>1250</v>
      </c>
      <c r="B28" s="46">
        <f t="shared" si="2"/>
        <v>2.3529411764705884E-05</v>
      </c>
      <c r="C28" s="47">
        <f t="shared" si="3"/>
        <v>0.029411764705882356</v>
      </c>
      <c r="D28" s="43">
        <f t="shared" si="4"/>
        <v>1562500</v>
      </c>
      <c r="E28" s="48">
        <f t="shared" si="5"/>
        <v>36.76470588235294</v>
      </c>
    </row>
    <row r="29" spans="1:5" ht="12.75">
      <c r="A29" s="42">
        <f t="shared" si="1"/>
        <v>960</v>
      </c>
      <c r="B29" s="46">
        <f t="shared" si="2"/>
        <v>2.3529411764705884E-05</v>
      </c>
      <c r="C29" s="47">
        <f t="shared" si="3"/>
        <v>0.02258823529411765</v>
      </c>
      <c r="D29" s="43">
        <f t="shared" si="4"/>
        <v>921600</v>
      </c>
      <c r="E29" s="48">
        <f t="shared" si="5"/>
        <v>21.684705882352944</v>
      </c>
    </row>
    <row r="30" spans="1:5" ht="12.75">
      <c r="A30" s="42">
        <f t="shared" si="1"/>
        <v>100</v>
      </c>
      <c r="B30" s="46">
        <f t="shared" si="2"/>
        <v>0.005823529411764706</v>
      </c>
      <c r="C30" s="47">
        <f t="shared" si="3"/>
        <v>0.5823529411764705</v>
      </c>
      <c r="D30" s="43">
        <f t="shared" si="4"/>
        <v>10000</v>
      </c>
      <c r="E30" s="48">
        <f t="shared" si="5"/>
        <v>58.23529411764706</v>
      </c>
    </row>
    <row r="31" spans="1:5" ht="12.75">
      <c r="A31" s="42">
        <f t="shared" si="1"/>
        <v>100</v>
      </c>
      <c r="B31" s="46">
        <f t="shared" si="2"/>
        <v>0.029964705882352942</v>
      </c>
      <c r="C31" s="47">
        <f t="shared" si="3"/>
        <v>2.996470588235294</v>
      </c>
      <c r="D31" s="43">
        <f t="shared" si="4"/>
        <v>10000</v>
      </c>
      <c r="E31" s="48">
        <f t="shared" si="5"/>
        <v>299.6470588235294</v>
      </c>
    </row>
    <row r="32" spans="1:5" ht="12.75">
      <c r="A32" s="42">
        <f t="shared" si="1"/>
        <v>20</v>
      </c>
      <c r="B32" s="46">
        <f t="shared" si="2"/>
        <v>0.09998823529411764</v>
      </c>
      <c r="C32" s="47">
        <f t="shared" si="3"/>
        <v>1.9997647058823529</v>
      </c>
      <c r="D32" s="43">
        <f t="shared" si="4"/>
        <v>400</v>
      </c>
      <c r="E32" s="48">
        <f t="shared" si="5"/>
        <v>39.995294117647056</v>
      </c>
    </row>
    <row r="33" spans="1:5" ht="12.75">
      <c r="A33" s="42">
        <f t="shared" si="1"/>
        <v>0</v>
      </c>
      <c r="B33" s="46">
        <f>E18/$F$3</f>
        <v>0.8431294117647059</v>
      </c>
      <c r="C33" s="47">
        <f t="shared" si="3"/>
        <v>0</v>
      </c>
      <c r="D33" s="43">
        <f t="shared" si="4"/>
        <v>0</v>
      </c>
      <c r="E33" s="48">
        <f>D33*B33</f>
        <v>0</v>
      </c>
    </row>
    <row r="34" spans="1:5" ht="12.75">
      <c r="A34" s="44" t="s">
        <v>56</v>
      </c>
      <c r="B34" s="46">
        <f>SUM(B21:B33)</f>
        <v>1</v>
      </c>
      <c r="C34" s="46">
        <f>SUM(C21:C33)</f>
        <v>13.999999999999998</v>
      </c>
      <c r="D34" s="49">
        <f>SUM(D21:D33)</f>
        <v>102931514500</v>
      </c>
      <c r="E34" s="50">
        <f>SUM(E21:E33)</f>
        <v>1218406.209411765</v>
      </c>
    </row>
    <row r="36" spans="1:9" ht="12.75">
      <c r="A36" t="s">
        <v>26</v>
      </c>
      <c r="C36" s="15" t="s">
        <v>27</v>
      </c>
      <c r="D36" s="15"/>
      <c r="E36" s="15"/>
      <c r="F36" s="15"/>
      <c r="G36" s="14">
        <f>C34</f>
        <v>13.999999999999998</v>
      </c>
      <c r="H36" s="15" t="s">
        <v>29</v>
      </c>
      <c r="I36" s="19">
        <f>G36</f>
        <v>13.999999999999998</v>
      </c>
    </row>
    <row r="37" spans="1:7" ht="12.75">
      <c r="A37" s="16" t="s">
        <v>22</v>
      </c>
      <c r="B37" s="4">
        <f>E34</f>
        <v>1218406.209411765</v>
      </c>
      <c r="C37" t="s">
        <v>23</v>
      </c>
      <c r="D37" t="s">
        <v>24</v>
      </c>
      <c r="E37" s="4">
        <f>G36</f>
        <v>13.999999999999998</v>
      </c>
      <c r="F37" t="s">
        <v>25</v>
      </c>
      <c r="G37" s="51">
        <f>E34^2-C34^2</f>
        <v>1484513690937.1458</v>
      </c>
    </row>
    <row r="38" spans="1:5" ht="12.75">
      <c r="A38" s="15" t="s">
        <v>28</v>
      </c>
      <c r="E38" s="18">
        <f>SQRT(G37)</f>
        <v>1218406.209331332</v>
      </c>
    </row>
  </sheetData>
  <printOptions/>
  <pageMargins left="0.75" right="0.75" top="1" bottom="1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DASDH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Antoni Garrido Muñoz</dc:creator>
  <cp:keywords/>
  <dc:description/>
  <cp:lastModifiedBy>Antoni Garrido Muñoz</cp:lastModifiedBy>
  <dcterms:created xsi:type="dcterms:W3CDTF">2008-01-29T21:50:31Z</dcterms:created>
  <dcterms:modified xsi:type="dcterms:W3CDTF">2008-02-14T19:02:56Z</dcterms:modified>
  <cp:category/>
  <cp:version/>
  <cp:contentType/>
  <cp:contentStatus/>
</cp:coreProperties>
</file>