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SheetTabs="0" xWindow="240" yWindow="15" windowWidth="11580" windowHeight="6540" activeTab="0"/>
  </bookViews>
  <sheets>
    <sheet name="Portada" sheetId="1" r:id="rId1"/>
    <sheet name="Atzar" sheetId="2" r:id="rId2"/>
    <sheet name="Binomial" sheetId="3" r:id="rId3"/>
    <sheet name="Binomial i Normal" sheetId="4" r:id="rId4"/>
  </sheets>
  <externalReferences>
    <externalReference r:id="rId7"/>
  </externalReferences>
  <definedNames>
    <definedName name="DATABASE">'[1]Galton'!$A$1:$B$30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<sst xmlns="http://schemas.openxmlformats.org/spreadsheetml/2006/main" count="44" uniqueCount="35">
  <si>
    <t>Suma</t>
  </si>
  <si>
    <t>Total</t>
  </si>
  <si>
    <t>Dau 1</t>
  </si>
  <si>
    <t>Dau 2</t>
  </si>
  <si>
    <t>Dau 3</t>
  </si>
  <si>
    <t>Valors possibles</t>
  </si>
  <si>
    <t xml:space="preserve">Resultats </t>
  </si>
  <si>
    <t xml:space="preserve">Sumes </t>
  </si>
  <si>
    <t>Probabilitats</t>
  </si>
  <si>
    <t>Fr. Relatives</t>
  </si>
  <si>
    <t>Tirades</t>
  </si>
  <si>
    <t>X</t>
  </si>
  <si>
    <t>m</t>
  </si>
  <si>
    <t>Mitjana proves</t>
  </si>
  <si>
    <t>n</t>
  </si>
  <si>
    <t>p</t>
  </si>
  <si>
    <t>q</t>
  </si>
  <si>
    <t>np</t>
  </si>
  <si>
    <t>Proves</t>
  </si>
  <si>
    <t>Eix vertical</t>
  </si>
  <si>
    <t>P (</t>
  </si>
  <si>
    <t>)</t>
  </si>
  <si>
    <t>nq</t>
  </si>
  <si>
    <t>Binomial</t>
  </si>
  <si>
    <t>s</t>
  </si>
  <si>
    <t>Normal (aprox.)</t>
  </si>
  <si>
    <t>Diferència</t>
  </si>
  <si>
    <r>
      <t>£</t>
    </r>
    <r>
      <rPr>
        <b/>
        <sz val="9"/>
        <rFont val="Arial"/>
        <family val="2"/>
      </rPr>
      <t xml:space="preserve">X </t>
    </r>
    <r>
      <rPr>
        <b/>
        <sz val="9"/>
        <rFont val="Symbol"/>
        <family val="1"/>
      </rPr>
      <t>£</t>
    </r>
  </si>
  <si>
    <t>Fr. Abolutes</t>
  </si>
  <si>
    <t xml:space="preserve">Histograma?             Sí         No    </t>
  </si>
  <si>
    <t>Simulació de llançaments de fins a tres daus amb valors variables</t>
  </si>
  <si>
    <t>Aproximació de la distribució Binomial per la Normal</t>
  </si>
  <si>
    <t>Experiments aleatoris amb distribució Binomial</t>
  </si>
  <si>
    <t>Probabilitat</t>
  </si>
  <si>
    <t>Autor: Josep Bujosa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</si>
</sst>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00000"/>
    <numFmt numFmtId="169" formatCode="#,##0.000000_ ;\-#,##0.000000\ "/>
    <numFmt numFmtId="170" formatCode="#,##0.0000_ ;\-#,##0.0000\ "/>
    <numFmt numFmtId="171" formatCode="#,##0.00_ ;\-#,##0.00\ "/>
    <numFmt numFmtId="172" formatCode="0.0000"/>
    <numFmt numFmtId="173" formatCode="#,##0_ ;\-#,##0\ 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4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1"/>
      <name val="Arial"/>
      <family val="2"/>
    </font>
    <font>
      <sz val="10"/>
      <color indexed="15"/>
      <name val="Arial"/>
      <family val="2"/>
    </font>
    <font>
      <b/>
      <sz val="9.5"/>
      <name val="Arial"/>
      <family val="2"/>
    </font>
    <font>
      <b/>
      <sz val="9"/>
      <name val="Symbol"/>
      <family val="0"/>
    </font>
    <font>
      <sz val="9"/>
      <name val="Arial"/>
      <family val="0"/>
    </font>
    <font>
      <sz val="9"/>
      <color indexed="10"/>
      <name val="Arial"/>
      <family val="2"/>
    </font>
    <font>
      <b/>
      <sz val="9"/>
      <name val="MS Sans Serif"/>
      <family val="2"/>
    </font>
    <font>
      <b/>
      <sz val="9"/>
      <color indexed="10"/>
      <name val="Arial"/>
      <family val="2"/>
    </font>
    <font>
      <sz val="9"/>
      <name val="MS Sans Serif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3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70" fontId="0" fillId="2" borderId="1" xfId="18" applyNumberForma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2" borderId="1" xfId="18" applyNumberFormat="1" applyFill="1" applyBorder="1" applyAlignment="1">
      <alignment horizontal="center"/>
    </xf>
    <xf numFmtId="173" fontId="0" fillId="2" borderId="1" xfId="18" applyNumberForma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/>
    </xf>
    <xf numFmtId="172" fontId="0" fillId="2" borderId="1" xfId="18" applyNumberForma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69" fontId="0" fillId="0" borderId="0" xfId="0" applyNumberFormat="1" applyAlignment="1">
      <alignment/>
    </xf>
    <xf numFmtId="0" fontId="0" fillId="3" borderId="0" xfId="0" applyFill="1" applyAlignment="1">
      <alignment horizontal="right"/>
    </xf>
    <xf numFmtId="172" fontId="0" fillId="0" borderId="1" xfId="0" applyNumberFormat="1" applyBorder="1" applyAlignment="1" applyProtection="1" quotePrefix="1">
      <alignment horizontal="center"/>
      <protection locked="0"/>
    </xf>
    <xf numFmtId="0" fontId="10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2" borderId="2" xfId="0" applyFont="1" applyFill="1" applyBorder="1" applyAlignment="1" applyProtection="1">
      <alignment horizontal="centerContinuous" vertical="center"/>
      <protection/>
    </xf>
    <xf numFmtId="0" fontId="12" fillId="2" borderId="3" xfId="0" applyFont="1" applyFill="1" applyBorder="1" applyAlignment="1" applyProtection="1">
      <alignment horizontal="centerContinuous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10" fillId="4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/>
      <protection/>
    </xf>
    <xf numFmtId="0" fontId="13" fillId="2" borderId="3" xfId="0" applyFont="1" applyFill="1" applyBorder="1" applyAlignment="1" applyProtection="1">
      <alignment/>
      <protection/>
    </xf>
    <xf numFmtId="0" fontId="10" fillId="4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Continuous"/>
      <protection/>
    </xf>
    <xf numFmtId="0" fontId="2" fillId="2" borderId="4" xfId="0" applyNumberFormat="1" applyFont="1" applyFill="1" applyBorder="1" applyAlignment="1" applyProtection="1">
      <alignment horizontal="centerContinuous"/>
      <protection/>
    </xf>
    <xf numFmtId="0" fontId="11" fillId="2" borderId="4" xfId="0" applyNumberFormat="1" applyFont="1" applyFill="1" applyBorder="1" applyAlignment="1" applyProtection="1">
      <alignment horizontal="centerContinuous"/>
      <protection/>
    </xf>
    <xf numFmtId="0" fontId="11" fillId="2" borderId="3" xfId="0" applyNumberFormat="1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3" borderId="0" xfId="0" applyFill="1" applyAlignment="1">
      <alignment horizontal="centerContinuous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8" fillId="0" borderId="0" xfId="0" applyFont="1" applyAlignment="1">
      <alignment/>
    </xf>
    <xf numFmtId="0" fontId="19" fillId="3" borderId="0" xfId="0" applyFont="1" applyFill="1" applyAlignment="1">
      <alignment horizontal="centerContinuous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0" fillId="3" borderId="0" xfId="15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0.990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Atzar!$D$3</c:f>
              <c:strCache>
                <c:ptCount val="1"/>
                <c:pt idx="0">
                  <c:v>Fr. Relatives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Atzar!$B$4:$B$21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Atzar!$D$4:$D$21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Atzar!$E$3</c:f>
              <c:strCache>
                <c:ptCount val="1"/>
                <c:pt idx="0">
                  <c:v>Probabilitats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Atzar!$B$4:$B$21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Atzar!$E$4:$E$21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60"/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  <c:max val="0.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crossAx val="25587462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91675"/>
          <c:w val="0.685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0.991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Binomial!$D$2</c:f>
              <c:strCache>
                <c:ptCount val="1"/>
                <c:pt idx="0">
                  <c:v>Fr. Relatives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Binomial!$B$3:$B$20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Binomial!$D$3:$D$20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Binomial!$E$2</c:f>
              <c:strCache>
                <c:ptCount val="1"/>
                <c:pt idx="0">
                  <c:v>Probabilitats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Binomial!$B$3:$B$20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Binomial!$E$3:$E$20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60"/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crossAx val="59318512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9215"/>
          <c:w val="0.70525"/>
          <c:h val="0.06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1"/>
          <c:h val="0.95125"/>
        </c:manualLayout>
      </c:layout>
      <c:barChart>
        <c:barDir val="col"/>
        <c:grouping val="cluster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3300"/>
                </a:solidFill>
              </a:ln>
            </c:spPr>
          </c:errBars>
          <c:cat>
            <c:numRef>
              <c:f>'Binomial i Normal'!$V$3:$V$28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'Binomial i Normal'!$W$3:$W$28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40070138"/>
        <c:axId val="250869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'Binomial i Normal'!$V$3:$V$28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'Binomial i Normal'!$X$3:$X$28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1"/>
        </c:ser>
        <c:axId val="24455716"/>
        <c:axId val="18774853"/>
      </c:line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0"/>
        <c:lblOffset val="100"/>
        <c:noMultiLvlLbl val="0"/>
      </c:catAx>
      <c:valAx>
        <c:axId val="25086923"/>
        <c:scaling>
          <c:orientation val="minMax"/>
          <c:max val="0.6"/>
        </c:scaling>
        <c:axPos val="l"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catAx>
        <c:axId val="24455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8774853"/>
        <c:crosses val="autoZero"/>
        <c:auto val="0"/>
        <c:lblOffset val="100"/>
        <c:noMultiLvlLbl val="0"/>
      </c:catAx>
      <c:valAx>
        <c:axId val="18774853"/>
        <c:scaling>
          <c:orientation val="minMax"/>
        </c:scaling>
        <c:axPos val="l"/>
        <c:delete val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28575</xdr:rowOff>
    </xdr:from>
    <xdr:to>
      <xdr:col>15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409825" y="638175"/>
        <a:ext cx="4143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104775</xdr:rowOff>
    </xdr:from>
    <xdr:to>
      <xdr:col>16</xdr:col>
      <xdr:colOff>314325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28925" y="666750"/>
        <a:ext cx="4029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95250</xdr:rowOff>
    </xdr:from>
    <xdr:to>
      <xdr:col>20</xdr:col>
      <xdr:colOff>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66675" y="971550"/>
        <a:ext cx="6829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3</xdr:col>
      <xdr:colOff>333375</xdr:colOff>
      <xdr:row>5</xdr:row>
      <xdr:rowOff>28575</xdr:rowOff>
    </xdr:from>
    <xdr:to>
      <xdr:col>4</xdr:col>
      <xdr:colOff>38100</xdr:colOff>
      <xdr:row>5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524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</xdr:row>
      <xdr:rowOff>19050</xdr:rowOff>
    </xdr:from>
    <xdr:to>
      <xdr:col>4</xdr:col>
      <xdr:colOff>428625</xdr:colOff>
      <xdr:row>5</xdr:row>
      <xdr:rowOff>152400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74295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7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 A"/>
      <sheetName val="Estadística B"/>
      <sheetName val="Intervals"/>
      <sheetName val="Corelació i regressió"/>
      <sheetName val="Sondeig"/>
      <sheetName val="Alumnes"/>
      <sheetName val="Edats"/>
      <sheetName val="EF"/>
      <sheetName val="Galton"/>
      <sheetName val="A"/>
      <sheetName val="B"/>
      <sheetName val="C"/>
      <sheetName val="Módulo2"/>
      <sheetName val="Módulo3"/>
      <sheetName val="Módulo4"/>
    </sheetNames>
    <sheetDataSet>
      <sheetData sheetId="8">
        <row r="1">
          <cell r="A1" t="str">
            <v>PARES</v>
          </cell>
          <cell r="B1" t="str">
            <v>FILLS</v>
          </cell>
        </row>
        <row r="2">
          <cell r="A2">
            <v>160</v>
          </cell>
          <cell r="B2">
            <v>170</v>
          </cell>
        </row>
        <row r="3">
          <cell r="A3">
            <v>161</v>
          </cell>
          <cell r="B3">
            <v>171</v>
          </cell>
        </row>
        <row r="4">
          <cell r="A4">
            <v>163</v>
          </cell>
          <cell r="B4">
            <v>171</v>
          </cell>
        </row>
        <row r="5">
          <cell r="A5">
            <v>163</v>
          </cell>
          <cell r="B5">
            <v>160</v>
          </cell>
        </row>
        <row r="6">
          <cell r="A6">
            <v>164</v>
          </cell>
          <cell r="B6">
            <v>172</v>
          </cell>
        </row>
        <row r="7">
          <cell r="A7">
            <v>167</v>
          </cell>
          <cell r="B7">
            <v>170</v>
          </cell>
        </row>
        <row r="8">
          <cell r="A8">
            <v>167</v>
          </cell>
          <cell r="B8">
            <v>170</v>
          </cell>
        </row>
        <row r="9">
          <cell r="A9">
            <v>168</v>
          </cell>
          <cell r="B9">
            <v>170</v>
          </cell>
        </row>
        <row r="10">
          <cell r="A10">
            <v>168</v>
          </cell>
          <cell r="B10">
            <v>169</v>
          </cell>
        </row>
        <row r="11">
          <cell r="A11">
            <v>169</v>
          </cell>
          <cell r="B11">
            <v>173</v>
          </cell>
        </row>
        <row r="12">
          <cell r="A12">
            <v>165</v>
          </cell>
          <cell r="B12">
            <v>164</v>
          </cell>
        </row>
        <row r="13">
          <cell r="A13">
            <v>170</v>
          </cell>
          <cell r="B13">
            <v>174</v>
          </cell>
        </row>
        <row r="14">
          <cell r="A14">
            <v>170</v>
          </cell>
          <cell r="B14">
            <v>170</v>
          </cell>
        </row>
        <row r="15">
          <cell r="A15">
            <v>170</v>
          </cell>
          <cell r="B15">
            <v>174</v>
          </cell>
        </row>
        <row r="16">
          <cell r="A16">
            <v>170</v>
          </cell>
          <cell r="B16">
            <v>173</v>
          </cell>
        </row>
        <row r="17">
          <cell r="A17">
            <v>171</v>
          </cell>
          <cell r="B17">
            <v>175</v>
          </cell>
        </row>
        <row r="18">
          <cell r="A18">
            <v>172</v>
          </cell>
          <cell r="B18">
            <v>171</v>
          </cell>
        </row>
        <row r="19">
          <cell r="A19">
            <v>172</v>
          </cell>
          <cell r="B19">
            <v>172</v>
          </cell>
        </row>
        <row r="20">
          <cell r="A20">
            <v>172</v>
          </cell>
          <cell r="B20">
            <v>172</v>
          </cell>
        </row>
        <row r="21">
          <cell r="A21">
            <v>174</v>
          </cell>
          <cell r="B21">
            <v>173</v>
          </cell>
        </row>
        <row r="22">
          <cell r="A22">
            <v>174</v>
          </cell>
          <cell r="B22">
            <v>180</v>
          </cell>
        </row>
        <row r="23">
          <cell r="A23">
            <v>174</v>
          </cell>
          <cell r="B23">
            <v>177</v>
          </cell>
        </row>
        <row r="24">
          <cell r="A24">
            <v>175</v>
          </cell>
          <cell r="B24">
            <v>179</v>
          </cell>
        </row>
        <row r="25">
          <cell r="A25">
            <v>177</v>
          </cell>
          <cell r="B25">
            <v>179</v>
          </cell>
        </row>
        <row r="26">
          <cell r="A26">
            <v>178</v>
          </cell>
          <cell r="B26">
            <v>177</v>
          </cell>
        </row>
        <row r="27">
          <cell r="A27">
            <v>178</v>
          </cell>
          <cell r="B27">
            <v>180</v>
          </cell>
        </row>
        <row r="28">
          <cell r="A28">
            <v>179</v>
          </cell>
          <cell r="B28">
            <v>176</v>
          </cell>
        </row>
        <row r="29">
          <cell r="A29">
            <v>181</v>
          </cell>
          <cell r="B29">
            <v>180</v>
          </cell>
        </row>
        <row r="30">
          <cell r="A30">
            <v>182</v>
          </cell>
          <cell r="B30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4"/>
  <sheetViews>
    <sheetView showGridLines="0" showRowColHeaders="0" tabSelected="1" workbookViewId="0" topLeftCell="A1">
      <selection activeCell="A25" sqref="A25"/>
    </sheetView>
  </sheetViews>
  <sheetFormatPr defaultColWidth="11.421875" defaultRowHeight="12.75"/>
  <cols>
    <col min="1" max="3" width="11.421875" style="53" customWidth="1"/>
    <col min="4" max="4" width="4.8515625" style="53" customWidth="1"/>
    <col min="5" max="6" width="11.421875" style="53" customWidth="1"/>
    <col min="7" max="7" width="17.28125" style="53" customWidth="1"/>
    <col min="8" max="8" width="11.8515625" style="53" customWidth="1"/>
    <col min="9" max="16384" width="11.421875" style="53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4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54.75">
      <c r="A5" s="8"/>
      <c r="B5" s="8"/>
      <c r="C5" s="59" t="s">
        <v>33</v>
      </c>
      <c r="D5" s="54"/>
      <c r="E5" s="54"/>
      <c r="F5" s="54"/>
      <c r="G5" s="54"/>
      <c r="H5" s="8"/>
      <c r="I5" s="8"/>
      <c r="J5" s="8"/>
    </row>
    <row r="6" spans="1:10" ht="30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54"/>
      <c r="E8" s="55" t="s">
        <v>30</v>
      </c>
      <c r="F8" s="54"/>
      <c r="G8" s="54"/>
      <c r="H8" s="8"/>
      <c r="I8" s="8"/>
      <c r="J8" s="8"/>
    </row>
    <row r="9" spans="1:10" ht="12.75">
      <c r="A9" s="8"/>
      <c r="B9" s="8"/>
      <c r="C9" s="8"/>
      <c r="D9" s="8"/>
      <c r="E9" s="56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56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56" t="s">
        <v>32</v>
      </c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56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56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56" t="s">
        <v>31</v>
      </c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61" t="s">
        <v>34</v>
      </c>
      <c r="C18" s="8"/>
      <c r="D18" s="61"/>
      <c r="E18" s="61"/>
      <c r="F18" s="8"/>
      <c r="G18" s="62"/>
      <c r="H18" s="8"/>
      <c r="I18" s="56"/>
      <c r="J18" s="8"/>
    </row>
    <row r="19" spans="1:10" ht="12.75">
      <c r="A19" s="8"/>
      <c r="B19" s="61"/>
      <c r="C19" s="8"/>
      <c r="D19" s="8"/>
      <c r="E19" s="8"/>
      <c r="F19" s="60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sheetProtection password="C7D1" sheet="1" objects="1" scenarios="1"/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31"/>
  <sheetViews>
    <sheetView showGridLines="0" workbookViewId="0" topLeftCell="A1">
      <selection activeCell="M3" sqref="M3"/>
    </sheetView>
  </sheetViews>
  <sheetFormatPr defaultColWidth="11.421875" defaultRowHeight="12.75"/>
  <cols>
    <col min="1" max="1" width="2.8515625" style="0" customWidth="1"/>
    <col min="2" max="2" width="5.421875" style="0" customWidth="1"/>
    <col min="3" max="3" width="6.28125" style="0" customWidth="1"/>
    <col min="4" max="4" width="9.8515625" style="0" customWidth="1"/>
    <col min="5" max="5" width="10.57421875" style="0" customWidth="1"/>
    <col min="6" max="6" width="1.1484375" style="0" customWidth="1"/>
    <col min="7" max="7" width="14.421875" style="0" bestFit="1" customWidth="1"/>
    <col min="8" max="8" width="6.00390625" style="0" customWidth="1"/>
    <col min="9" max="10" width="6.140625" style="0" customWidth="1"/>
    <col min="11" max="11" width="5.57421875" style="0" customWidth="1"/>
    <col min="12" max="12" width="1.421875" style="0" customWidth="1"/>
    <col min="13" max="13" width="8.421875" style="0" customWidth="1"/>
    <col min="15" max="15" width="2.57421875" style="10" customWidth="1"/>
    <col min="16" max="18" width="11.421875" style="58" customWidth="1"/>
  </cols>
  <sheetData>
    <row r="1" spans="1:17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7"/>
      <c r="Q1" s="57"/>
    </row>
    <row r="2" spans="1:17" ht="14.25" customHeight="1">
      <c r="A2" s="6"/>
      <c r="B2" s="6"/>
      <c r="C2" s="6"/>
      <c r="D2" s="6"/>
      <c r="E2" s="6"/>
      <c r="F2" s="6"/>
      <c r="G2" s="7"/>
      <c r="H2" s="1" t="s">
        <v>2</v>
      </c>
      <c r="I2" s="1" t="s">
        <v>3</v>
      </c>
      <c r="J2" s="1" t="s">
        <v>4</v>
      </c>
      <c r="K2" s="1" t="s">
        <v>0</v>
      </c>
      <c r="L2" s="8"/>
      <c r="M2" s="1" t="s">
        <v>10</v>
      </c>
      <c r="N2" s="8"/>
      <c r="O2" s="12">
        <v>0</v>
      </c>
      <c r="P2" s="57"/>
      <c r="Q2" s="57"/>
    </row>
    <row r="3" spans="1:17" ht="14.25" customHeight="1">
      <c r="A3" s="6"/>
      <c r="B3" s="6"/>
      <c r="C3" s="1" t="s">
        <v>7</v>
      </c>
      <c r="D3" s="1" t="s">
        <v>9</v>
      </c>
      <c r="E3" s="1" t="s">
        <v>8</v>
      </c>
      <c r="F3" s="8"/>
      <c r="G3" s="5" t="s">
        <v>5</v>
      </c>
      <c r="H3" s="11">
        <v>6</v>
      </c>
      <c r="I3" s="11">
        <v>6</v>
      </c>
      <c r="J3" s="11"/>
      <c r="K3" s="3"/>
      <c r="L3" s="8">
        <f>MAX(H3:J3)</f>
        <v>6</v>
      </c>
      <c r="M3" s="11">
        <v>1000</v>
      </c>
      <c r="N3" s="8"/>
      <c r="O3" s="9">
        <f>SUM(H3:J3)</f>
        <v>12</v>
      </c>
      <c r="P3" s="57"/>
      <c r="Q3" s="57"/>
    </row>
    <row r="4" spans="1:17" ht="12.75">
      <c r="A4" s="6"/>
      <c r="B4" s="2">
        <v>1</v>
      </c>
      <c r="C4" s="3" t="str">
        <f>IF(OR(SUM(H$3:J$3)&lt;B4,K$5&gt;1),"-",IF(O$2=0,0,IF(K$4=B4,C4+1,C4)))</f>
        <v>-</v>
      </c>
      <c r="D4" s="4" t="str">
        <f aca="true" t="shared" si="0" ref="D4:D21">IF(C4="-","-",IF(O$2=0,"",C4/(C$23+1)))</f>
        <v>-</v>
      </c>
      <c r="E4" s="13"/>
      <c r="F4" s="8"/>
      <c r="G4" s="5" t="s">
        <v>6</v>
      </c>
      <c r="H4" s="3">
        <f ca="1">IF($O2*H3=0,"",1+INT(RAND()*H3))</f>
      </c>
      <c r="I4" s="3">
        <f ca="1">IF($O2*I3=0,"",1+INT(RAND()*I3))</f>
      </c>
      <c r="J4" s="3">
        <f ca="1">IF($O2*J3=0,"",1+INT(RAND()*J3))</f>
      </c>
      <c r="K4" s="3">
        <f>SUM(H4:J4)</f>
        <v>0</v>
      </c>
      <c r="L4" s="8"/>
      <c r="M4" s="9"/>
      <c r="N4" s="8"/>
      <c r="O4" s="9">
        <v>1</v>
      </c>
      <c r="P4" s="57"/>
      <c r="Q4" s="57"/>
    </row>
    <row r="5" spans="1:17" ht="12.75">
      <c r="A5" s="6"/>
      <c r="B5" s="2">
        <v>2</v>
      </c>
      <c r="C5" s="3">
        <f>IF(OR(SUM(H$3:J$3)&lt;B5,K$5&gt;2),"-",IF(O$2=0,0,IF(K$4=B5,C5+1,C5)))</f>
        <v>0</v>
      </c>
      <c r="D5" s="4">
        <f t="shared" si="0"/>
      </c>
      <c r="E5" s="13"/>
      <c r="F5" s="8"/>
      <c r="G5" s="8"/>
      <c r="H5" s="9">
        <f>IF(AND(ISNUMBER(H3),H3&lt;&gt;0),1,0)</f>
        <v>1</v>
      </c>
      <c r="I5" s="9">
        <f>IF(AND(ISNUMBER(I3),I3&lt;&gt;0),1,0)</f>
        <v>1</v>
      </c>
      <c r="J5" s="9">
        <f>IF(AND(ISNUMBER(J3),J3&lt;&gt;0),1,0)</f>
        <v>0</v>
      </c>
      <c r="K5" s="9">
        <f>SUM(H5:J5)</f>
        <v>2</v>
      </c>
      <c r="L5" s="9"/>
      <c r="M5" s="9">
        <f>SUM(H3:J3)</f>
        <v>12</v>
      </c>
      <c r="N5" s="8"/>
      <c r="O5" s="8"/>
      <c r="P5" s="57"/>
      <c r="Q5" s="57"/>
    </row>
    <row r="6" spans="1:17" ht="12.75">
      <c r="A6" s="6"/>
      <c r="B6" s="2">
        <v>3</v>
      </c>
      <c r="C6" s="3">
        <f aca="true" t="shared" si="1" ref="C6:C21">IF(SUM(H$3:J$3)&lt;B6,"-",IF(O$2=0,0,IF(K$4=B6,C6+1,C6)))</f>
        <v>0</v>
      </c>
      <c r="D6" s="4">
        <f t="shared" si="0"/>
      </c>
      <c r="E6" s="13"/>
      <c r="F6" s="8"/>
      <c r="G6" s="8"/>
      <c r="H6" s="8"/>
      <c r="I6" s="8"/>
      <c r="J6" s="8"/>
      <c r="K6" s="8"/>
      <c r="L6" s="8"/>
      <c r="M6" s="8"/>
      <c r="N6" s="8"/>
      <c r="O6" s="8"/>
      <c r="P6" s="57"/>
      <c r="Q6" s="57"/>
    </row>
    <row r="7" spans="1:17" ht="12.75">
      <c r="A7" s="6"/>
      <c r="B7" s="2">
        <v>4</v>
      </c>
      <c r="C7" s="3">
        <f t="shared" si="1"/>
        <v>0</v>
      </c>
      <c r="D7" s="4">
        <f t="shared" si="0"/>
      </c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57"/>
      <c r="Q7" s="57"/>
    </row>
    <row r="8" spans="1:17" ht="12.75">
      <c r="A8" s="6"/>
      <c r="B8" s="2">
        <v>5</v>
      </c>
      <c r="C8" s="3">
        <f t="shared" si="1"/>
        <v>0</v>
      </c>
      <c r="D8" s="4">
        <f t="shared" si="0"/>
      </c>
      <c r="E8" s="13"/>
      <c r="F8" s="8"/>
      <c r="G8" s="8"/>
      <c r="H8" s="8"/>
      <c r="I8" s="8"/>
      <c r="J8" s="8"/>
      <c r="K8" s="8"/>
      <c r="L8" s="8"/>
      <c r="M8" s="8"/>
      <c r="N8" s="8"/>
      <c r="O8" s="8"/>
      <c r="P8" s="57"/>
      <c r="Q8" s="57"/>
    </row>
    <row r="9" spans="1:17" ht="12.75">
      <c r="A9" s="6"/>
      <c r="B9" s="2">
        <v>6</v>
      </c>
      <c r="C9" s="3">
        <f t="shared" si="1"/>
        <v>0</v>
      </c>
      <c r="D9" s="4">
        <f t="shared" si="0"/>
      </c>
      <c r="E9" s="13"/>
      <c r="F9" s="8"/>
      <c r="G9" s="8"/>
      <c r="H9" s="8"/>
      <c r="I9" s="8"/>
      <c r="J9" s="8"/>
      <c r="K9" s="8"/>
      <c r="L9" s="8"/>
      <c r="M9" s="8"/>
      <c r="N9" s="8"/>
      <c r="O9" s="8"/>
      <c r="P9" s="57"/>
      <c r="Q9" s="57"/>
    </row>
    <row r="10" spans="1:17" ht="12.75">
      <c r="A10" s="6"/>
      <c r="B10" s="2">
        <v>7</v>
      </c>
      <c r="C10" s="3">
        <f t="shared" si="1"/>
        <v>0</v>
      </c>
      <c r="D10" s="4">
        <f t="shared" si="0"/>
      </c>
      <c r="E10" s="13"/>
      <c r="F10" s="8"/>
      <c r="G10" s="8"/>
      <c r="H10" s="8"/>
      <c r="I10" s="8"/>
      <c r="J10" s="8"/>
      <c r="K10" s="8"/>
      <c r="L10" s="8"/>
      <c r="M10" s="8"/>
      <c r="N10" s="8"/>
      <c r="O10" s="8"/>
      <c r="P10" s="57"/>
      <c r="Q10" s="57"/>
    </row>
    <row r="11" spans="1:17" ht="12.75">
      <c r="A11" s="6"/>
      <c r="B11" s="2">
        <v>8</v>
      </c>
      <c r="C11" s="3">
        <f t="shared" si="1"/>
        <v>0</v>
      </c>
      <c r="D11" s="4">
        <f t="shared" si="0"/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57"/>
      <c r="Q11" s="57"/>
    </row>
    <row r="12" spans="1:17" ht="12.75">
      <c r="A12" s="6"/>
      <c r="B12" s="2">
        <v>9</v>
      </c>
      <c r="C12" s="3">
        <f t="shared" si="1"/>
        <v>0</v>
      </c>
      <c r="D12" s="4">
        <f t="shared" si="0"/>
      </c>
      <c r="E12" s="13"/>
      <c r="F12" s="8"/>
      <c r="G12" s="8"/>
      <c r="H12" s="8"/>
      <c r="I12" s="8"/>
      <c r="J12" s="8"/>
      <c r="K12" s="8"/>
      <c r="L12" s="8"/>
      <c r="M12" s="8"/>
      <c r="N12" s="8"/>
      <c r="O12" s="8"/>
      <c r="P12" s="57"/>
      <c r="Q12" s="57"/>
    </row>
    <row r="13" spans="1:17" ht="12.75">
      <c r="A13" s="6"/>
      <c r="B13" s="2">
        <v>10</v>
      </c>
      <c r="C13" s="3">
        <f t="shared" si="1"/>
        <v>0</v>
      </c>
      <c r="D13" s="4">
        <f t="shared" si="0"/>
      </c>
      <c r="E13" s="13"/>
      <c r="F13" s="8"/>
      <c r="G13" s="8"/>
      <c r="H13" s="8"/>
      <c r="I13" s="8"/>
      <c r="J13" s="8"/>
      <c r="K13" s="8"/>
      <c r="L13" s="8"/>
      <c r="M13" s="8"/>
      <c r="N13" s="8"/>
      <c r="O13" s="8"/>
      <c r="P13" s="57"/>
      <c r="Q13" s="57"/>
    </row>
    <row r="14" spans="1:17" ht="12.75">
      <c r="A14" s="6"/>
      <c r="B14" s="2">
        <v>11</v>
      </c>
      <c r="C14" s="3">
        <f t="shared" si="1"/>
        <v>0</v>
      </c>
      <c r="D14" s="4">
        <f t="shared" si="0"/>
      </c>
      <c r="E14" s="13"/>
      <c r="F14" s="8"/>
      <c r="G14" s="8"/>
      <c r="H14" s="8"/>
      <c r="I14" s="8"/>
      <c r="J14" s="8"/>
      <c r="K14" s="8"/>
      <c r="L14" s="8"/>
      <c r="M14" s="8"/>
      <c r="N14" s="8"/>
      <c r="O14" s="8"/>
      <c r="P14" s="57"/>
      <c r="Q14" s="57"/>
    </row>
    <row r="15" spans="1:17" ht="12.75">
      <c r="A15" s="6"/>
      <c r="B15" s="2">
        <v>12</v>
      </c>
      <c r="C15" s="3">
        <f t="shared" si="1"/>
        <v>0</v>
      </c>
      <c r="D15" s="4">
        <f t="shared" si="0"/>
      </c>
      <c r="E15" s="13"/>
      <c r="F15" s="8"/>
      <c r="G15" s="8"/>
      <c r="H15" s="8"/>
      <c r="I15" s="8"/>
      <c r="J15" s="8"/>
      <c r="K15" s="8"/>
      <c r="L15" s="8"/>
      <c r="M15" s="8"/>
      <c r="N15" s="8"/>
      <c r="O15" s="8"/>
      <c r="P15" s="57"/>
      <c r="Q15" s="57"/>
    </row>
    <row r="16" spans="1:17" ht="12.75">
      <c r="A16" s="6"/>
      <c r="B16" s="2">
        <v>13</v>
      </c>
      <c r="C16" s="3" t="str">
        <f t="shared" si="1"/>
        <v>-</v>
      </c>
      <c r="D16" s="4" t="str">
        <f t="shared" si="0"/>
        <v>-</v>
      </c>
      <c r="E16" s="13"/>
      <c r="F16" s="8"/>
      <c r="G16" s="8"/>
      <c r="H16" s="8"/>
      <c r="I16" s="8"/>
      <c r="J16" s="8"/>
      <c r="K16" s="8"/>
      <c r="L16" s="8"/>
      <c r="M16" s="8"/>
      <c r="N16" s="8"/>
      <c r="O16" s="8"/>
      <c r="P16" s="57"/>
      <c r="Q16" s="57"/>
    </row>
    <row r="17" spans="1:17" ht="12.75">
      <c r="A17" s="6"/>
      <c r="B17" s="2">
        <v>14</v>
      </c>
      <c r="C17" s="3" t="str">
        <f t="shared" si="1"/>
        <v>-</v>
      </c>
      <c r="D17" s="4" t="str">
        <f t="shared" si="0"/>
        <v>-</v>
      </c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57"/>
      <c r="Q17" s="57"/>
    </row>
    <row r="18" spans="1:17" ht="12.75">
      <c r="A18" s="6"/>
      <c r="B18" s="2">
        <v>15</v>
      </c>
      <c r="C18" s="3" t="str">
        <f t="shared" si="1"/>
        <v>-</v>
      </c>
      <c r="D18" s="4" t="str">
        <f t="shared" si="0"/>
        <v>-</v>
      </c>
      <c r="E18" s="13"/>
      <c r="F18" s="8"/>
      <c r="G18" s="8"/>
      <c r="H18" s="8"/>
      <c r="I18" s="8"/>
      <c r="J18" s="8"/>
      <c r="K18" s="8"/>
      <c r="L18" s="8"/>
      <c r="M18" s="8"/>
      <c r="N18" s="8"/>
      <c r="O18" s="8"/>
      <c r="P18" s="57"/>
      <c r="Q18" s="57"/>
    </row>
    <row r="19" spans="1:17" ht="12.75">
      <c r="A19" s="6"/>
      <c r="B19" s="2">
        <v>16</v>
      </c>
      <c r="C19" s="3" t="str">
        <f t="shared" si="1"/>
        <v>-</v>
      </c>
      <c r="D19" s="4" t="str">
        <f t="shared" si="0"/>
        <v>-</v>
      </c>
      <c r="E19" s="13"/>
      <c r="F19" s="8"/>
      <c r="G19" s="8"/>
      <c r="H19" s="8"/>
      <c r="I19" s="8"/>
      <c r="J19" s="8"/>
      <c r="K19" s="8"/>
      <c r="L19" s="8"/>
      <c r="M19" s="8"/>
      <c r="N19" s="8"/>
      <c r="O19" s="8"/>
      <c r="P19" s="57"/>
      <c r="Q19" s="57"/>
    </row>
    <row r="20" spans="1:17" ht="12.75">
      <c r="A20" s="6"/>
      <c r="B20" s="2">
        <v>17</v>
      </c>
      <c r="C20" s="3" t="str">
        <f t="shared" si="1"/>
        <v>-</v>
      </c>
      <c r="D20" s="4" t="str">
        <f t="shared" si="0"/>
        <v>-</v>
      </c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57"/>
      <c r="Q20" s="57"/>
    </row>
    <row r="21" spans="1:17" ht="12.75">
      <c r="A21" s="6"/>
      <c r="B21" s="2">
        <v>18</v>
      </c>
      <c r="C21" s="3" t="str">
        <f t="shared" si="1"/>
        <v>-</v>
      </c>
      <c r="D21" s="4" t="str">
        <f t="shared" si="0"/>
        <v>-</v>
      </c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57"/>
      <c r="Q21" s="57"/>
    </row>
    <row r="22" spans="1:17" ht="5.25" customHeigh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7"/>
      <c r="Q22" s="57"/>
    </row>
    <row r="23" spans="1:17" ht="12.75">
      <c r="A23" s="6"/>
      <c r="B23" s="2" t="s">
        <v>1</v>
      </c>
      <c r="C23" s="3">
        <f>SUM(C4:C21)</f>
        <v>0</v>
      </c>
      <c r="D23" s="4">
        <f>SUM(D4:D21)</f>
        <v>0</v>
      </c>
      <c r="E23" s="4">
        <f>SUM(E4:E21)</f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57"/>
      <c r="Q23" s="57"/>
    </row>
    <row r="24" spans="1:17" ht="12.75">
      <c r="A24" s="6"/>
      <c r="B24" s="6"/>
      <c r="C24" s="6"/>
      <c r="D24" s="6"/>
      <c r="E24" s="6"/>
      <c r="F24" s="6"/>
      <c r="G24" s="8"/>
      <c r="H24" s="8"/>
      <c r="I24" s="8"/>
      <c r="J24" s="8"/>
      <c r="K24" s="8"/>
      <c r="L24" s="8"/>
      <c r="M24" s="8"/>
      <c r="N24" s="8"/>
      <c r="O24" s="8"/>
      <c r="P24" s="57"/>
      <c r="Q24" s="57"/>
    </row>
    <row r="25" spans="1:17" ht="12.7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7"/>
      <c r="Q25" s="57"/>
    </row>
    <row r="26" spans="1:17" ht="12.7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7"/>
      <c r="Q26" s="57"/>
    </row>
    <row r="27" spans="1:17" ht="12.7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7"/>
      <c r="Q27" s="57"/>
    </row>
    <row r="28" spans="1:17" ht="12.7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7"/>
      <c r="Q28" s="57"/>
    </row>
    <row r="29" spans="1:17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7"/>
      <c r="Q29" s="57"/>
    </row>
    <row r="30" spans="1:17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7"/>
      <c r="Q30" s="57"/>
    </row>
    <row r="31" spans="1:17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57"/>
      <c r="Q31" s="57"/>
    </row>
  </sheetData>
  <sheetProtection password="C7D1" sheet="1" objects="1" scenarios="1"/>
  <dataValidations count="4">
    <dataValidation type="whole" operator="greaterThan" allowBlank="1" showInputMessage="1" showErrorMessage="1" errorTitle="Error" error="papapap" sqref="C23">
      <formula1>0</formula1>
    </dataValidation>
    <dataValidation type="whole" allowBlank="1" showInputMessage="1" showErrorMessage="1" errorTitle="Error" error="Valors possibles: 1 , 2 , 3 , 4 , 5 , 6 o buida&#10;&#10;" sqref="H3:J3">
      <formula1>1</formula1>
      <formula2>6</formula2>
    </dataValidation>
    <dataValidation type="whole" operator="greaterThan" allowBlank="1" showInputMessage="1" showErrorMessage="1" errorTitle="Error" error="Entrada incorrecta" sqref="M3">
      <formula1>0</formula1>
    </dataValidation>
    <dataValidation type="decimal" allowBlank="1" showInputMessage="1" showErrorMessage="1" errorTitle="Error" error="Entrada incorrecta" sqref="E4:E21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MS_ClipArt_Gallery" shapeId="9178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Q2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2.421875" style="0" customWidth="1"/>
    <col min="2" max="2" width="5.57421875" style="0" bestFit="1" customWidth="1"/>
    <col min="3" max="3" width="9.8515625" style="0" bestFit="1" customWidth="1"/>
    <col min="4" max="4" width="12.8515625" style="0" customWidth="1"/>
    <col min="5" max="5" width="10.8515625" style="0" customWidth="1"/>
    <col min="6" max="6" width="0.71875" style="0" customWidth="1"/>
    <col min="7" max="7" width="6.421875" style="0" customWidth="1"/>
    <col min="8" max="9" width="7.140625" style="0" customWidth="1"/>
    <col min="10" max="10" width="2.00390625" style="0" customWidth="1"/>
    <col min="11" max="11" width="8.7109375" style="0" customWidth="1"/>
    <col min="12" max="12" width="1.57421875" style="0" customWidth="1"/>
    <col min="15" max="16" width="11.421875" style="0" hidden="1" customWidth="1"/>
  </cols>
  <sheetData>
    <row r="1" spans="1:17" ht="6" customHeight="1">
      <c r="A1" s="12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1" t="s">
        <v>11</v>
      </c>
      <c r="C2" s="1" t="s">
        <v>28</v>
      </c>
      <c r="D2" s="1" t="s">
        <v>9</v>
      </c>
      <c r="E2" s="1" t="s">
        <v>8</v>
      </c>
      <c r="F2" s="8"/>
      <c r="G2" s="1" t="s">
        <v>14</v>
      </c>
      <c r="H2" s="1" t="s">
        <v>15</v>
      </c>
      <c r="I2" s="1" t="s">
        <v>16</v>
      </c>
      <c r="J2" s="22"/>
      <c r="K2" s="1" t="s">
        <v>18</v>
      </c>
      <c r="L2" s="8"/>
      <c r="M2" s="8"/>
      <c r="N2" s="8"/>
      <c r="O2">
        <f>ROUND(H3*1000,0)</f>
        <v>250</v>
      </c>
      <c r="P2" s="15"/>
      <c r="Q2" s="8"/>
    </row>
    <row r="3" spans="1:17" ht="12.75">
      <c r="A3" s="8"/>
      <c r="B3" s="14">
        <v>0</v>
      </c>
      <c r="C3" s="3">
        <f aca="true" t="shared" si="0" ref="C3:C20">IF(B3&gt;G$3,"-",IF($A$1=0,0,IF(B3=P$22,C3+1,C3)))</f>
        <v>0</v>
      </c>
      <c r="D3" s="16">
        <f aca="true" t="shared" si="1" ref="D3:D20">IF(C3="-","-",IF($A$1=0,"",C3/(C$22+1)))</f>
      </c>
      <c r="E3" s="16">
        <f>IF(H$3&gt;1,"",IF(D3="-","-",BINOMDIST(B3,G$3,H$3,FALSE)))</f>
        <v>0.056313514709472684</v>
      </c>
      <c r="F3" s="8">
        <f>IF(C3="-","",B3*C3)</f>
        <v>0</v>
      </c>
      <c r="G3" s="11">
        <v>10</v>
      </c>
      <c r="H3" s="23">
        <v>0.25</v>
      </c>
      <c r="I3" s="19">
        <f>IF(H3&gt;1,"",1-H3)</f>
        <v>0.75</v>
      </c>
      <c r="J3" s="8"/>
      <c r="K3" s="11">
        <v>1000</v>
      </c>
      <c r="L3" s="8"/>
      <c r="M3" s="8"/>
      <c r="N3" s="8"/>
      <c r="O3">
        <f ca="1">1+INT(RAND()*1000)</f>
        <v>910</v>
      </c>
      <c r="P3" s="15">
        <f aca="true" t="shared" si="2" ref="P3:P20">IF(B3&gt;=G$3,"-",IF(O3&lt;=O$2,1,0))</f>
        <v>0</v>
      </c>
      <c r="Q3" s="8"/>
    </row>
    <row r="4" spans="1:17" ht="12.75">
      <c r="A4" s="8"/>
      <c r="B4" s="14">
        <v>1</v>
      </c>
      <c r="C4" s="3">
        <f t="shared" si="0"/>
        <v>0</v>
      </c>
      <c r="D4" s="16">
        <f t="shared" si="1"/>
      </c>
      <c r="E4" s="16">
        <f aca="true" t="shared" si="3" ref="E4:E20">IF(H$3&gt;1,"",IF(D4="-","-",BINOMDIST(B4,G$3,H$3,FALSE)))</f>
        <v>0.18771171569824224</v>
      </c>
      <c r="F4" s="8">
        <f aca="true" t="shared" si="4" ref="F4:F20">IF(C4="-","",B4*C4)</f>
        <v>0</v>
      </c>
      <c r="G4" s="8"/>
      <c r="H4" s="8"/>
      <c r="I4" s="8"/>
      <c r="J4" s="8"/>
      <c r="K4" s="8"/>
      <c r="L4" s="8"/>
      <c r="M4" s="8"/>
      <c r="N4" s="8"/>
      <c r="O4">
        <f aca="true" ca="1" t="shared" si="5" ref="O4:O20">1+INT(RAND()*1000)</f>
        <v>525</v>
      </c>
      <c r="P4" s="15">
        <f t="shared" si="2"/>
        <v>0</v>
      </c>
      <c r="Q4" s="8"/>
    </row>
    <row r="5" spans="1:17" ht="12.75">
      <c r="A5" s="8"/>
      <c r="B5" s="14">
        <v>2</v>
      </c>
      <c r="C5" s="3">
        <f t="shared" si="0"/>
        <v>0</v>
      </c>
      <c r="D5" s="16">
        <f t="shared" si="1"/>
      </c>
      <c r="E5" s="16">
        <f t="shared" si="3"/>
        <v>0.28156757354736334</v>
      </c>
      <c r="F5" s="8">
        <f t="shared" si="4"/>
        <v>0</v>
      </c>
      <c r="G5" s="8"/>
      <c r="H5" s="8"/>
      <c r="I5" s="8"/>
      <c r="J5" s="8"/>
      <c r="K5" s="8"/>
      <c r="L5" s="8"/>
      <c r="M5" s="8"/>
      <c r="N5" s="8"/>
      <c r="O5">
        <f ca="1" t="shared" si="5"/>
        <v>911</v>
      </c>
      <c r="P5" s="15">
        <f t="shared" si="2"/>
        <v>0</v>
      </c>
      <c r="Q5" s="8"/>
    </row>
    <row r="6" spans="1:17" ht="12.75">
      <c r="A6" s="8"/>
      <c r="B6" s="14">
        <v>3</v>
      </c>
      <c r="C6" s="3">
        <f t="shared" si="0"/>
        <v>0</v>
      </c>
      <c r="D6" s="16">
        <f t="shared" si="1"/>
      </c>
      <c r="E6" s="16">
        <f t="shared" si="3"/>
        <v>0.25028228759765636</v>
      </c>
      <c r="F6" s="8">
        <f t="shared" si="4"/>
        <v>0</v>
      </c>
      <c r="M6" s="8"/>
      <c r="N6" s="8"/>
      <c r="O6">
        <f ca="1" t="shared" si="5"/>
        <v>947</v>
      </c>
      <c r="P6" s="15">
        <f t="shared" si="2"/>
        <v>0</v>
      </c>
      <c r="Q6" s="8"/>
    </row>
    <row r="7" spans="1:17" ht="12.75">
      <c r="A7" s="8"/>
      <c r="B7" s="14">
        <v>4</v>
      </c>
      <c r="C7" s="3">
        <f t="shared" si="0"/>
        <v>0</v>
      </c>
      <c r="D7" s="16">
        <f t="shared" si="1"/>
      </c>
      <c r="E7" s="16">
        <f t="shared" si="3"/>
        <v>0.14599800109863287</v>
      </c>
      <c r="F7" s="8">
        <f t="shared" si="4"/>
        <v>0</v>
      </c>
      <c r="M7" s="8"/>
      <c r="N7" s="8"/>
      <c r="O7">
        <f ca="1" t="shared" si="5"/>
        <v>773</v>
      </c>
      <c r="P7" s="15">
        <f t="shared" si="2"/>
        <v>0</v>
      </c>
      <c r="Q7" s="8"/>
    </row>
    <row r="8" spans="1:17" ht="12.75">
      <c r="A8" s="8"/>
      <c r="B8" s="14">
        <v>5</v>
      </c>
      <c r="C8" s="3">
        <f t="shared" si="0"/>
        <v>0</v>
      </c>
      <c r="D8" s="16">
        <f t="shared" si="1"/>
      </c>
      <c r="E8" s="16">
        <f t="shared" si="3"/>
        <v>0.05839920043945314</v>
      </c>
      <c r="F8" s="8">
        <f t="shared" si="4"/>
        <v>0</v>
      </c>
      <c r="M8" s="8"/>
      <c r="N8" s="8"/>
      <c r="O8">
        <f ca="1" t="shared" si="5"/>
        <v>860</v>
      </c>
      <c r="P8" s="15">
        <f t="shared" si="2"/>
        <v>0</v>
      </c>
      <c r="Q8" s="8"/>
    </row>
    <row r="9" spans="1:17" ht="12.75">
      <c r="A9" s="8"/>
      <c r="B9" s="14">
        <v>6</v>
      </c>
      <c r="C9" s="3">
        <f t="shared" si="0"/>
        <v>0</v>
      </c>
      <c r="D9" s="16">
        <f t="shared" si="1"/>
      </c>
      <c r="E9" s="16">
        <f t="shared" si="3"/>
        <v>0.016222000122070323</v>
      </c>
      <c r="F9" s="8">
        <f t="shared" si="4"/>
        <v>0</v>
      </c>
      <c r="M9" s="8"/>
      <c r="N9" s="8"/>
      <c r="O9">
        <f ca="1" t="shared" si="5"/>
        <v>399</v>
      </c>
      <c r="P9" s="15">
        <f t="shared" si="2"/>
        <v>0</v>
      </c>
      <c r="Q9" s="8"/>
    </row>
    <row r="10" spans="1:17" ht="12.75">
      <c r="A10" s="8"/>
      <c r="B10" s="14">
        <v>7</v>
      </c>
      <c r="C10" s="3">
        <f t="shared" si="0"/>
        <v>0</v>
      </c>
      <c r="D10" s="16">
        <f t="shared" si="1"/>
      </c>
      <c r="E10" s="16">
        <f t="shared" si="3"/>
        <v>0.0030899047851562517</v>
      </c>
      <c r="F10" s="8">
        <f t="shared" si="4"/>
        <v>0</v>
      </c>
      <c r="M10" s="8"/>
      <c r="N10" s="8"/>
      <c r="O10">
        <f ca="1" t="shared" si="5"/>
        <v>601</v>
      </c>
      <c r="P10" s="15">
        <f t="shared" si="2"/>
        <v>0</v>
      </c>
      <c r="Q10" s="8"/>
    </row>
    <row r="11" spans="1:17" ht="12.75">
      <c r="A11" s="8"/>
      <c r="B11" s="14">
        <v>8</v>
      </c>
      <c r="C11" s="3">
        <f t="shared" si="0"/>
        <v>0</v>
      </c>
      <c r="D11" s="16">
        <f t="shared" si="1"/>
      </c>
      <c r="E11" s="16">
        <f t="shared" si="3"/>
        <v>0.0003862380981445314</v>
      </c>
      <c r="F11" s="8">
        <f t="shared" si="4"/>
        <v>0</v>
      </c>
      <c r="M11" s="8"/>
      <c r="N11" s="8"/>
      <c r="O11">
        <f ca="1" t="shared" si="5"/>
        <v>112</v>
      </c>
      <c r="P11" s="15">
        <f t="shared" si="2"/>
        <v>1</v>
      </c>
      <c r="Q11" s="8"/>
    </row>
    <row r="12" spans="1:17" ht="12.75">
      <c r="A12" s="8"/>
      <c r="B12" s="14">
        <v>9</v>
      </c>
      <c r="C12" s="3">
        <f t="shared" si="0"/>
        <v>0</v>
      </c>
      <c r="D12" s="16">
        <f t="shared" si="1"/>
      </c>
      <c r="E12" s="16">
        <f t="shared" si="3"/>
        <v>2.8610229492187507E-05</v>
      </c>
      <c r="F12" s="8">
        <f t="shared" si="4"/>
        <v>0</v>
      </c>
      <c r="M12" s="8"/>
      <c r="N12" s="8"/>
      <c r="O12">
        <f ca="1" t="shared" si="5"/>
        <v>893</v>
      </c>
      <c r="P12" s="15">
        <f t="shared" si="2"/>
        <v>0</v>
      </c>
      <c r="Q12" s="8"/>
    </row>
    <row r="13" spans="1:17" ht="12.75">
      <c r="A13" s="8"/>
      <c r="B13" s="14">
        <v>10</v>
      </c>
      <c r="C13" s="3">
        <f t="shared" si="0"/>
        <v>0</v>
      </c>
      <c r="D13" s="16">
        <f t="shared" si="1"/>
      </c>
      <c r="E13" s="16">
        <f t="shared" si="3"/>
        <v>9.5367431640625E-07</v>
      </c>
      <c r="F13" s="8">
        <f t="shared" si="4"/>
        <v>0</v>
      </c>
      <c r="M13" s="8"/>
      <c r="N13" s="8"/>
      <c r="O13">
        <f ca="1" t="shared" si="5"/>
        <v>566</v>
      </c>
      <c r="P13" s="15" t="str">
        <f t="shared" si="2"/>
        <v>-</v>
      </c>
      <c r="Q13" s="8"/>
    </row>
    <row r="14" spans="1:17" ht="12.75">
      <c r="A14" s="8"/>
      <c r="B14" s="14">
        <v>11</v>
      </c>
      <c r="C14" s="3" t="str">
        <f t="shared" si="0"/>
        <v>-</v>
      </c>
      <c r="D14" s="16" t="str">
        <f t="shared" si="1"/>
        <v>-</v>
      </c>
      <c r="E14" s="16" t="str">
        <f t="shared" si="3"/>
        <v>-</v>
      </c>
      <c r="F14" s="8">
        <f t="shared" si="4"/>
      </c>
      <c r="M14" s="8"/>
      <c r="N14" s="8"/>
      <c r="O14">
        <f ca="1" t="shared" si="5"/>
        <v>896</v>
      </c>
      <c r="P14" s="15" t="str">
        <f t="shared" si="2"/>
        <v>-</v>
      </c>
      <c r="Q14" s="8"/>
    </row>
    <row r="15" spans="1:17" ht="12.75">
      <c r="A15" s="8"/>
      <c r="B15" s="14">
        <v>12</v>
      </c>
      <c r="C15" s="3" t="str">
        <f t="shared" si="0"/>
        <v>-</v>
      </c>
      <c r="D15" s="16" t="str">
        <f t="shared" si="1"/>
        <v>-</v>
      </c>
      <c r="E15" s="16" t="str">
        <f t="shared" si="3"/>
        <v>-</v>
      </c>
      <c r="F15" s="8">
        <f t="shared" si="4"/>
      </c>
      <c r="M15" s="8"/>
      <c r="N15" s="8"/>
      <c r="O15">
        <f ca="1" t="shared" si="5"/>
        <v>870</v>
      </c>
      <c r="P15" s="15" t="str">
        <f t="shared" si="2"/>
        <v>-</v>
      </c>
      <c r="Q15" s="8"/>
    </row>
    <row r="16" spans="1:17" ht="12.75">
      <c r="A16" s="8"/>
      <c r="B16" s="14">
        <v>13</v>
      </c>
      <c r="C16" s="3" t="str">
        <f t="shared" si="0"/>
        <v>-</v>
      </c>
      <c r="D16" s="16" t="str">
        <f t="shared" si="1"/>
        <v>-</v>
      </c>
      <c r="E16" s="16" t="str">
        <f t="shared" si="3"/>
        <v>-</v>
      </c>
      <c r="F16" s="8">
        <f t="shared" si="4"/>
      </c>
      <c r="M16" s="8"/>
      <c r="N16" s="8"/>
      <c r="O16">
        <f ca="1" t="shared" si="5"/>
        <v>648</v>
      </c>
      <c r="P16" s="15" t="str">
        <f t="shared" si="2"/>
        <v>-</v>
      </c>
      <c r="Q16" s="8"/>
    </row>
    <row r="17" spans="1:17" ht="12.75">
      <c r="A17" s="8"/>
      <c r="B17" s="14">
        <v>14</v>
      </c>
      <c r="C17" s="3" t="str">
        <f t="shared" si="0"/>
        <v>-</v>
      </c>
      <c r="D17" s="16" t="str">
        <f t="shared" si="1"/>
        <v>-</v>
      </c>
      <c r="E17" s="16" t="str">
        <f t="shared" si="3"/>
        <v>-</v>
      </c>
      <c r="F17" s="8">
        <f t="shared" si="4"/>
      </c>
      <c r="M17" s="8"/>
      <c r="N17" s="8"/>
      <c r="O17">
        <f ca="1" t="shared" si="5"/>
        <v>797</v>
      </c>
      <c r="P17" s="15" t="str">
        <f t="shared" si="2"/>
        <v>-</v>
      </c>
      <c r="Q17" s="8"/>
    </row>
    <row r="18" spans="1:17" ht="12.75">
      <c r="A18" s="8"/>
      <c r="B18" s="14">
        <v>15</v>
      </c>
      <c r="C18" s="3" t="str">
        <f t="shared" si="0"/>
        <v>-</v>
      </c>
      <c r="D18" s="16" t="str">
        <f t="shared" si="1"/>
        <v>-</v>
      </c>
      <c r="E18" s="16" t="str">
        <f t="shared" si="3"/>
        <v>-</v>
      </c>
      <c r="F18" s="8">
        <f t="shared" si="4"/>
      </c>
      <c r="M18" s="8"/>
      <c r="N18" s="8"/>
      <c r="O18">
        <f ca="1" t="shared" si="5"/>
        <v>335</v>
      </c>
      <c r="P18" s="15" t="str">
        <f t="shared" si="2"/>
        <v>-</v>
      </c>
      <c r="Q18" s="8"/>
    </row>
    <row r="19" spans="1:17" ht="12.75">
      <c r="A19" s="8"/>
      <c r="B19" s="14">
        <v>16</v>
      </c>
      <c r="C19" s="3" t="str">
        <f t="shared" si="0"/>
        <v>-</v>
      </c>
      <c r="D19" s="16" t="str">
        <f t="shared" si="1"/>
        <v>-</v>
      </c>
      <c r="E19" s="16" t="str">
        <f t="shared" si="3"/>
        <v>-</v>
      </c>
      <c r="F19" s="8">
        <f t="shared" si="4"/>
      </c>
      <c r="M19" s="8"/>
      <c r="N19" s="8"/>
      <c r="O19">
        <f ca="1" t="shared" si="5"/>
        <v>628</v>
      </c>
      <c r="P19" s="15" t="str">
        <f t="shared" si="2"/>
        <v>-</v>
      </c>
      <c r="Q19" s="8"/>
    </row>
    <row r="20" spans="1:17" ht="12.75">
      <c r="A20" s="8"/>
      <c r="B20" s="14">
        <v>17</v>
      </c>
      <c r="C20" s="3" t="str">
        <f t="shared" si="0"/>
        <v>-</v>
      </c>
      <c r="D20" s="16" t="str">
        <f t="shared" si="1"/>
        <v>-</v>
      </c>
      <c r="E20" s="16" t="str">
        <f t="shared" si="3"/>
        <v>-</v>
      </c>
      <c r="F20" s="8">
        <f t="shared" si="4"/>
      </c>
      <c r="M20" s="8"/>
      <c r="N20" s="8"/>
      <c r="O20">
        <f ca="1" t="shared" si="5"/>
        <v>153</v>
      </c>
      <c r="P20" s="15" t="str">
        <f t="shared" si="2"/>
        <v>-</v>
      </c>
      <c r="Q20" s="8"/>
    </row>
    <row r="21" spans="1:17" ht="6" customHeight="1">
      <c r="A21" s="8"/>
      <c r="B21" s="8"/>
      <c r="C21" s="8"/>
      <c r="D21" s="8"/>
      <c r="E21" s="8"/>
      <c r="F21" s="8"/>
      <c r="M21" s="8"/>
      <c r="N21" s="8"/>
      <c r="P21" s="15"/>
      <c r="Q21" s="8"/>
    </row>
    <row r="22" spans="1:17" ht="12.75">
      <c r="A22" s="8"/>
      <c r="B22" s="2" t="s">
        <v>1</v>
      </c>
      <c r="C22" s="3">
        <f>SUM(C3:C20)</f>
        <v>0</v>
      </c>
      <c r="D22" s="17">
        <f>SUM(D3:D20)</f>
        <v>0</v>
      </c>
      <c r="E22" s="17">
        <f>IF(H$3&gt;1,"",SUM(E3:E20))</f>
        <v>1.0000000000000002</v>
      </c>
      <c r="F22" s="8"/>
      <c r="M22" s="8"/>
      <c r="N22" s="8"/>
      <c r="O22" t="s">
        <v>0</v>
      </c>
      <c r="P22" s="15">
        <f>SUM(P3:P20)</f>
        <v>1</v>
      </c>
      <c r="Q22" s="8"/>
    </row>
    <row r="23" spans="1:17" ht="6.75" customHeight="1">
      <c r="A23" s="8"/>
      <c r="B23" s="8"/>
      <c r="C23" s="8"/>
      <c r="D23" s="8"/>
      <c r="E23" s="8"/>
      <c r="F23" s="8"/>
      <c r="M23" s="8"/>
      <c r="N23" s="8"/>
      <c r="Q23" s="8"/>
    </row>
    <row r="24" spans="1:17" ht="12.75">
      <c r="A24" s="8"/>
      <c r="B24" s="8"/>
      <c r="C24" s="8"/>
      <c r="D24" s="1" t="s">
        <v>13</v>
      </c>
      <c r="E24" s="20" t="s">
        <v>17</v>
      </c>
      <c r="F24" s="8"/>
      <c r="M24" s="8"/>
      <c r="N24" s="8"/>
      <c r="P24" s="21">
        <f>IF(H$3&gt;1,0,ROUND(MAX(E3:E20)+0.05,1))</f>
        <v>0.3</v>
      </c>
      <c r="Q24" s="8"/>
    </row>
    <row r="25" spans="1:17" ht="12.75">
      <c r="A25" s="8"/>
      <c r="B25" s="8"/>
      <c r="C25" s="8"/>
      <c r="D25" s="16">
        <f>IF($A$1=0,"",SUM(F3:F20)/C22)</f>
      </c>
      <c r="E25" s="16">
        <f>IF(H$3&gt;1,"",G3*H3)</f>
        <v>2.5</v>
      </c>
      <c r="F25" s="8"/>
      <c r="M25" s="8"/>
      <c r="N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Q27" s="8"/>
    </row>
  </sheetData>
  <sheetProtection password="C7D1" sheet="1" objects="1" scenarios="1"/>
  <dataValidations count="3">
    <dataValidation type="whole" operator="greaterThanOrEqual" allowBlank="1" showInputMessage="1" showErrorMessage="1" errorTitle="Error" error="Ha de ser un nombre natural" sqref="G3">
      <formula1>1</formula1>
    </dataValidation>
    <dataValidation type="whole" operator="greaterThan" allowBlank="1" showInputMessage="1" showErrorMessage="1" errorTitle="Error" error="Entrada incorrecta" sqref="K3">
      <formula1>0</formula1>
    </dataValidation>
    <dataValidation type="decimal" allowBlank="1" showInputMessage="1" showErrorMessage="1" errorTitle="Error" error="Entrada incorrecta" sqref="H3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Y34"/>
  <sheetViews>
    <sheetView showGridLines="0" workbookViewId="0" topLeftCell="A1">
      <selection activeCell="G3" sqref="G3"/>
    </sheetView>
  </sheetViews>
  <sheetFormatPr defaultColWidth="11.421875" defaultRowHeight="12.75"/>
  <cols>
    <col min="1" max="1" width="0.85546875" style="26" customWidth="1"/>
    <col min="2" max="5" width="6.57421875" style="26" customWidth="1"/>
    <col min="6" max="6" width="0.85546875" style="26" customWidth="1"/>
    <col min="7" max="7" width="9.140625" style="26" customWidth="1"/>
    <col min="8" max="8" width="12.421875" style="26" customWidth="1"/>
    <col min="9" max="10" width="7.00390625" style="26" customWidth="1"/>
    <col min="11" max="11" width="0.85546875" style="26" customWidth="1"/>
    <col min="12" max="12" width="5.57421875" style="26" customWidth="1"/>
    <col min="13" max="13" width="4.57421875" style="26" customWidth="1"/>
    <col min="14" max="14" width="0.71875" style="26" customWidth="1"/>
    <col min="15" max="15" width="13.140625" style="26" customWidth="1"/>
    <col min="16" max="16" width="2.8515625" style="48" customWidth="1"/>
    <col min="17" max="17" width="5.28125" style="48" bestFit="1" customWidth="1"/>
    <col min="18" max="18" width="3.00390625" style="48" bestFit="1" customWidth="1"/>
    <col min="19" max="19" width="1.57421875" style="48" bestFit="1" customWidth="1"/>
    <col min="20" max="20" width="2.28125" style="48" customWidth="1"/>
    <col min="21" max="21" width="4.28125" style="48" customWidth="1"/>
    <col min="22" max="22" width="3.57421875" style="50" customWidth="1"/>
    <col min="23" max="23" width="6.421875" style="50" customWidth="1"/>
    <col min="24" max="24" width="5.00390625" style="50" customWidth="1"/>
    <col min="25" max="25" width="4.57421875" style="50" customWidth="1"/>
    <col min="26" max="26" width="5.57421875" style="48" customWidth="1"/>
    <col min="27" max="27" width="4.8515625" style="26" customWidth="1"/>
    <col min="28" max="16384" width="11.421875" style="26" customWidth="1"/>
  </cols>
  <sheetData>
    <row r="1" spans="1:21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</row>
    <row r="2" spans="1:21" ht="12">
      <c r="A2" s="24"/>
      <c r="B2" s="27" t="str">
        <f>"Binomial"</f>
        <v>Binomial</v>
      </c>
      <c r="C2" s="28"/>
      <c r="D2" s="27" t="str">
        <f>"Normal"</f>
        <v>Normal</v>
      </c>
      <c r="E2" s="28"/>
      <c r="F2" s="24"/>
      <c r="G2" s="20" t="s">
        <v>19</v>
      </c>
      <c r="H2" s="24"/>
      <c r="I2" s="29" t="s">
        <v>14</v>
      </c>
      <c r="J2" s="29" t="s">
        <v>15</v>
      </c>
      <c r="K2" s="24"/>
      <c r="L2" s="20" t="s">
        <v>17</v>
      </c>
      <c r="M2" s="20">
        <f>I3*J3</f>
        <v>7</v>
      </c>
      <c r="N2" s="24"/>
      <c r="O2" s="30" t="s">
        <v>20</v>
      </c>
      <c r="P2" s="31">
        <v>4</v>
      </c>
      <c r="Q2" s="32" t="s">
        <v>27</v>
      </c>
      <c r="R2" s="31">
        <v>8</v>
      </c>
      <c r="S2" s="33" t="s">
        <v>21</v>
      </c>
      <c r="T2" s="34"/>
      <c r="U2" s="25"/>
    </row>
    <row r="3" spans="1:25" ht="12">
      <c r="A3" s="24"/>
      <c r="B3" s="29" t="s">
        <v>14</v>
      </c>
      <c r="C3" s="29">
        <f>I3</f>
        <v>14</v>
      </c>
      <c r="D3" s="18" t="s">
        <v>12</v>
      </c>
      <c r="E3" s="29">
        <f>C3*C4</f>
        <v>7</v>
      </c>
      <c r="F3" s="24"/>
      <c r="G3" s="35">
        <v>0.6</v>
      </c>
      <c r="H3" s="24"/>
      <c r="I3" s="36">
        <v>14</v>
      </c>
      <c r="J3" s="37">
        <f>Y3/100</f>
        <v>0.5</v>
      </c>
      <c r="K3" s="24"/>
      <c r="L3" s="20" t="s">
        <v>22</v>
      </c>
      <c r="M3" s="20">
        <f>I3*(1-J3)</f>
        <v>7</v>
      </c>
      <c r="N3" s="24"/>
      <c r="O3" s="38" t="s">
        <v>23</v>
      </c>
      <c r="P3" s="39"/>
      <c r="Q3" s="40">
        <f>IF(OR(P2&lt;0,P2&gt;C3,R2&lt;P2,R2&gt;C3,P2="",R2="",INT(P2)&lt;&gt;P2,INT(R2)&lt;&gt;R2),"Valors ",IF(P2=0,BINOMDIST(R2,C$3,C$4,TRUE),BINOMDIST(R2,C$3,C$4,TRUE)-BINOMDIST(P2-1,C$3,C$4,TRUE)))</f>
        <v>0.7593383789062503</v>
      </c>
      <c r="R3" s="40"/>
      <c r="S3" s="41"/>
      <c r="T3" s="42"/>
      <c r="U3" s="25"/>
      <c r="V3" s="51">
        <v>0</v>
      </c>
      <c r="W3" s="51">
        <f aca="true" t="shared" si="0" ref="W3:W28">IF(V3&lt;=C$3,BINOMDIST(V3,C$3,C$4,FALSE),"")</f>
        <v>6.103515625000003E-05</v>
      </c>
      <c r="X3" s="51">
        <f aca="true" t="shared" si="1" ref="X3:X28">NORMDIST(V3,E$3,E$4,FALSE)</f>
        <v>0.00019445301009182872</v>
      </c>
      <c r="Y3" s="52">
        <v>50</v>
      </c>
    </row>
    <row r="4" spans="1:24" ht="12">
      <c r="A4" s="24"/>
      <c r="B4" s="29" t="s">
        <v>15</v>
      </c>
      <c r="C4" s="29">
        <f>IF(OR(J3&gt;1,J3&lt;0),0.5,J3)</f>
        <v>0.5</v>
      </c>
      <c r="D4" s="43" t="s">
        <v>24</v>
      </c>
      <c r="E4" s="29">
        <f>SQRT(C3*C4*(1-C4))</f>
        <v>1.8708286933869707</v>
      </c>
      <c r="F4" s="24"/>
      <c r="G4" s="24"/>
      <c r="H4" s="24"/>
      <c r="I4" s="24"/>
      <c r="J4" s="24"/>
      <c r="K4" s="24"/>
      <c r="L4" s="24"/>
      <c r="M4" s="24"/>
      <c r="N4" s="24"/>
      <c r="O4" s="38" t="s">
        <v>25</v>
      </c>
      <c r="P4" s="39"/>
      <c r="Q4" s="40">
        <f>IF(OR(P2&lt;0,P2&gt;C3,R2&lt;P2,R2&gt;C3,P2="",R2="",INT(P2)&lt;&gt;P2,INT(R2)&lt;&gt;R2),"Incorrectes",IF(B5="",NORMDIST(R2+0.5,E$3,E$4,TRUE)-NORMDIST(P2-0.5,E$3,E$4,TRUE),""))</f>
        <v>0.7579766767100142</v>
      </c>
      <c r="R4" s="40"/>
      <c r="S4" s="41"/>
      <c r="T4" s="42"/>
      <c r="U4" s="25"/>
      <c r="V4" s="51">
        <v>1</v>
      </c>
      <c r="W4" s="51">
        <f t="shared" si="0"/>
        <v>0.0008544921875000005</v>
      </c>
      <c r="X4" s="51">
        <f t="shared" si="1"/>
        <v>0.0012455511449574615</v>
      </c>
    </row>
    <row r="5" spans="1:24" ht="13.5" customHeight="1">
      <c r="A5" s="24"/>
      <c r="B5" s="44"/>
      <c r="C5" s="24"/>
      <c r="D5" s="24"/>
      <c r="E5" s="24"/>
      <c r="F5" s="24"/>
      <c r="G5" s="24"/>
      <c r="H5" s="24"/>
      <c r="I5" s="24"/>
      <c r="J5" s="24"/>
      <c r="K5" s="24"/>
      <c r="L5" s="24"/>
      <c r="M5" s="45"/>
      <c r="N5" s="45"/>
      <c r="O5" s="38" t="s">
        <v>26</v>
      </c>
      <c r="P5" s="39"/>
      <c r="Q5" s="40">
        <f>IF(ISNUMBER(Q3),ABS(Q3-Q4),"")</f>
        <v>0.0013617021962361031</v>
      </c>
      <c r="R5" s="40"/>
      <c r="S5" s="41"/>
      <c r="T5" s="42"/>
      <c r="U5" s="25"/>
      <c r="V5" s="51">
        <v>2</v>
      </c>
      <c r="W5" s="51">
        <f t="shared" si="0"/>
        <v>0.0055541992187500035</v>
      </c>
      <c r="X5" s="51">
        <f t="shared" si="1"/>
        <v>0.005995485024841661</v>
      </c>
    </row>
    <row r="6" spans="1:24" ht="12">
      <c r="A6" s="24"/>
      <c r="B6" s="38" t="s">
        <v>29</v>
      </c>
      <c r="C6" s="38"/>
      <c r="D6" s="38"/>
      <c r="E6" s="4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51">
        <v>3</v>
      </c>
      <c r="W6" s="51">
        <f t="shared" si="0"/>
        <v>0.022216796875</v>
      </c>
      <c r="X6" s="51">
        <f t="shared" si="1"/>
        <v>0.02168717291394283</v>
      </c>
    </row>
    <row r="7" spans="1:24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51">
        <v>4</v>
      </c>
      <c r="W7" s="51">
        <f t="shared" si="0"/>
        <v>0.06109619140625</v>
      </c>
      <c r="X7" s="51">
        <f t="shared" si="1"/>
        <v>0.058951848042619985</v>
      </c>
    </row>
    <row r="8" spans="1:24" ht="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51">
        <v>5</v>
      </c>
      <c r="W8" s="51">
        <f t="shared" si="0"/>
        <v>0.1221923828125</v>
      </c>
      <c r="X8" s="51">
        <f t="shared" si="1"/>
        <v>0.12042253583887595</v>
      </c>
    </row>
    <row r="9" spans="1:24" ht="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51">
        <v>6</v>
      </c>
      <c r="W9" s="51">
        <f t="shared" si="0"/>
        <v>0.18328857421875008</v>
      </c>
      <c r="X9" s="51">
        <f t="shared" si="1"/>
        <v>0.18485618024696826</v>
      </c>
    </row>
    <row r="10" spans="1:24" ht="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25"/>
      <c r="V10" s="51">
        <v>7</v>
      </c>
      <c r="W10" s="51">
        <f t="shared" si="0"/>
        <v>0.2094726562500001</v>
      </c>
      <c r="X10" s="51">
        <f t="shared" si="1"/>
        <v>0.21324361862292307</v>
      </c>
    </row>
    <row r="11" spans="1:2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51">
        <v>8</v>
      </c>
      <c r="W11" s="51">
        <f t="shared" si="0"/>
        <v>0.18328857421875008</v>
      </c>
      <c r="X11" s="51">
        <f t="shared" si="1"/>
        <v>0.18485618024696826</v>
      </c>
    </row>
    <row r="12" spans="1:24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5"/>
      <c r="V12" s="51">
        <v>9</v>
      </c>
      <c r="W12" s="51">
        <f t="shared" si="0"/>
        <v>0.1221923828125</v>
      </c>
      <c r="X12" s="51">
        <f t="shared" si="1"/>
        <v>0.12042253583887595</v>
      </c>
    </row>
    <row r="13" spans="1:24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5"/>
      <c r="V13" s="51">
        <v>10</v>
      </c>
      <c r="W13" s="51">
        <f t="shared" si="0"/>
        <v>0.06109619140625</v>
      </c>
      <c r="X13" s="51">
        <f t="shared" si="1"/>
        <v>0.058951848042619985</v>
      </c>
    </row>
    <row r="14" spans="1:24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51">
        <v>11</v>
      </c>
      <c r="W14" s="51">
        <f t="shared" si="0"/>
        <v>0.022216796875</v>
      </c>
      <c r="X14" s="51">
        <f t="shared" si="1"/>
        <v>0.02168717291394283</v>
      </c>
    </row>
    <row r="15" spans="1:24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51">
        <v>12</v>
      </c>
      <c r="W15" s="51">
        <f t="shared" si="0"/>
        <v>0.0055541992187500035</v>
      </c>
      <c r="X15" s="51">
        <f t="shared" si="1"/>
        <v>0.005995485024841661</v>
      </c>
    </row>
    <row r="16" spans="1:24" ht="12">
      <c r="A16" s="24"/>
      <c r="B16" s="24"/>
      <c r="C16" s="24"/>
      <c r="D16" s="24"/>
      <c r="E16" s="24"/>
      <c r="F16" s="45"/>
      <c r="G16" s="45"/>
      <c r="H16" s="45"/>
      <c r="I16" s="45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5"/>
      <c r="V16" s="51">
        <v>13</v>
      </c>
      <c r="W16" s="51">
        <f t="shared" si="0"/>
        <v>0.0008544921875000005</v>
      </c>
      <c r="X16" s="51">
        <f t="shared" si="1"/>
        <v>0.0012455511449574615</v>
      </c>
    </row>
    <row r="17" spans="1:24" ht="12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51">
        <v>14</v>
      </c>
      <c r="W17" s="51">
        <f t="shared" si="0"/>
        <v>6.103515625000003E-05</v>
      </c>
      <c r="X17" s="51">
        <f t="shared" si="1"/>
        <v>0.00019445301009182872</v>
      </c>
    </row>
    <row r="18" spans="1:24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5"/>
      <c r="V18" s="51">
        <v>15</v>
      </c>
      <c r="W18" s="51">
        <f t="shared" si="0"/>
      </c>
      <c r="X18" s="51">
        <f t="shared" si="1"/>
        <v>2.2813064988490287E-05</v>
      </c>
    </row>
    <row r="19" spans="1:24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51">
        <v>16</v>
      </c>
      <c r="W19" s="51">
        <f t="shared" si="0"/>
      </c>
      <c r="X19" s="51">
        <f t="shared" si="1"/>
        <v>2.011261161983541E-06</v>
      </c>
    </row>
    <row r="20" spans="1:24" ht="1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5"/>
      <c r="V20" s="51">
        <v>17</v>
      </c>
      <c r="W20" s="51">
        <f t="shared" si="0"/>
      </c>
      <c r="X20" s="51">
        <f t="shared" si="1"/>
        <v>1.3325059572661238E-07</v>
      </c>
    </row>
    <row r="21" spans="1:24" ht="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51">
        <v>18</v>
      </c>
      <c r="W21" s="51">
        <f t="shared" si="0"/>
      </c>
      <c r="X21" s="51">
        <f t="shared" si="1"/>
        <v>6.63415651949946E-09</v>
      </c>
    </row>
    <row r="22" spans="1:24" ht="1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51">
        <v>19</v>
      </c>
      <c r="W22" s="51">
        <f t="shared" si="0"/>
      </c>
      <c r="X22" s="51">
        <f t="shared" si="1"/>
        <v>2.482093459675358E-10</v>
      </c>
    </row>
    <row r="23" spans="1:24" ht="1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51">
        <v>20</v>
      </c>
      <c r="W23" s="51">
        <f t="shared" si="0"/>
      </c>
      <c r="X23" s="51">
        <f t="shared" si="1"/>
        <v>6.978569517738137E-12</v>
      </c>
    </row>
    <row r="24" spans="1:24" ht="12">
      <c r="A24" s="24"/>
      <c r="B24" s="24"/>
      <c r="C24" s="24"/>
      <c r="D24" s="24"/>
      <c r="E24" s="46"/>
      <c r="F24" s="46"/>
      <c r="G24" s="46"/>
      <c r="H24" s="46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5"/>
      <c r="V24" s="51">
        <v>21</v>
      </c>
      <c r="W24" s="51">
        <f t="shared" si="0"/>
      </c>
      <c r="X24" s="51">
        <f t="shared" si="1"/>
        <v>1.4744516994106552E-13</v>
      </c>
    </row>
    <row r="25" spans="1:24" ht="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51">
        <v>22</v>
      </c>
      <c r="W25" s="51">
        <f t="shared" si="0"/>
      </c>
      <c r="X25" s="51">
        <f t="shared" si="1"/>
        <v>2.3410492694207913E-15</v>
      </c>
    </row>
    <row r="26" spans="1:24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51">
        <v>23</v>
      </c>
      <c r="W26" s="51">
        <f t="shared" si="0"/>
      </c>
      <c r="X26" s="51">
        <f t="shared" si="1"/>
        <v>2.7932282115409774E-17</v>
      </c>
    </row>
    <row r="27" spans="1:24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51">
        <v>24</v>
      </c>
      <c r="W27" s="51">
        <f t="shared" si="0"/>
      </c>
      <c r="X27" s="51">
        <f t="shared" si="1"/>
        <v>2.5044833448916805E-19</v>
      </c>
    </row>
    <row r="28" spans="1:24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51">
        <v>25</v>
      </c>
      <c r="W28" s="51">
        <f t="shared" si="0"/>
      </c>
      <c r="X28" s="51">
        <f t="shared" si="1"/>
        <v>1.687507603797243E-21</v>
      </c>
    </row>
    <row r="29" spans="1:21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5"/>
    </row>
    <row r="30" spans="1:21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</row>
    <row r="31" spans="1:21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5"/>
    </row>
    <row r="32" spans="1:21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</row>
    <row r="33" spans="1:21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5"/>
    </row>
    <row r="34" spans="2:3" ht="12">
      <c r="B34" s="47"/>
      <c r="C34" s="47"/>
    </row>
  </sheetData>
  <sheetProtection password="C7D1" sheet="1" objects="1" scenarios="1"/>
  <conditionalFormatting sqref="Q3:Q5">
    <cfRule type="expression" priority="1" dxfId="0" stopIfTrue="1">
      <formula>NOT(ISNUMBER($Q$3))</formula>
    </cfRule>
  </conditionalFormatting>
  <dataValidations count="2">
    <dataValidation type="whole" operator="greaterThanOrEqual" allowBlank="1" showInputMessage="1" showErrorMessage="1" errorTitle="Error" error="Entrada incorrecta" sqref="R2">
      <formula1>0</formula1>
    </dataValidation>
    <dataValidation type="whole" operator="greaterThanOrEqual" allowBlank="1" showInputMessage="1" showErrorMessage="1" errorTitle="Error" error="Entrada incorrecta" sqref="P2">
      <formula1>0</formula1>
    </dataValidation>
  </dataValidations>
  <printOptions/>
  <pageMargins left="0.75" right="0.75" top="1" bottom="1" header="0.511811024" footer="0.511811024"/>
  <pageSetup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 Bujosa</dc:creator>
  <cp:keywords/>
  <dc:description/>
  <cp:lastModifiedBy>Pep Bujosa</cp:lastModifiedBy>
  <dcterms:created xsi:type="dcterms:W3CDTF">1999-11-24T14:20:32Z</dcterms:created>
  <dcterms:modified xsi:type="dcterms:W3CDTF">2004-05-16T09:03:58Z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